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65" windowWidth="9720" windowHeight="6660" tabRatio="904" activeTab="0"/>
  </bookViews>
  <sheets>
    <sheet name="Tabela A" sheetId="1" r:id="rId1"/>
    <sheet name="Tabela B" sheetId="2" r:id="rId2"/>
    <sheet name="Tabela C" sheetId="3" r:id="rId3"/>
    <sheet name="Tabela E" sheetId="4" r:id="rId4"/>
    <sheet name="Tabela F" sheetId="5" r:id="rId5"/>
    <sheet name="Tabela G" sheetId="6" r:id="rId6"/>
  </sheets>
  <externalReferences>
    <externalReference r:id="rId9"/>
  </externalReferences>
  <definedNames>
    <definedName name="_xlnm.Print_Area" localSheetId="2">'Tabela C'!$A$1:$J$161</definedName>
    <definedName name="_xlnm.Print_Area" localSheetId="4">'Tabela F'!$A$1:$M$41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<sst xmlns="http://schemas.openxmlformats.org/spreadsheetml/2006/main" count="682" uniqueCount="585">
  <si>
    <t>IZVJEŠTAJ O PROMJENAMA NA KAPITALU</t>
  </si>
  <si>
    <t>VRSTA PROMJENE NA KAPITALU</t>
  </si>
  <si>
    <t>DIO KAPITALA KOJI PRIPADA VLASNICIMA MATIČNOG PRIVREDNOG DRUŠTVA</t>
  </si>
  <si>
    <t>MANJINSKI INTERES</t>
  </si>
  <si>
    <t>Dionički kapital i udjeli u društvu sa ograničenom odgovornošću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</si>
  <si>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</si>
  <si>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</si>
  <si>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</si>
  <si>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</si>
  <si>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</si>
  <si>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</si>
  <si>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</si>
  <si>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</si>
  <si>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</si>
  <si>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</si>
  <si>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</si>
  <si>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</si>
  <si>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</si>
  <si>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</si>
  <si>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</si>
  <si>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</si>
  <si>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</si>
  <si>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</si>
  <si>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</si>
  <si>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</si>
  <si>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</si>
  <si>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Tabela G</t>
  </si>
  <si>
    <t>Zabilješke i komentari uprave neophodni za bolje i jasnije razumjevanje podataka prezentiranih u Tabelama A, B, C, D, E i F obrazca OEI-PD</t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</si>
  <si>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</si>
  <si>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</si>
  <si>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</si>
  <si>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</si>
  <si>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</si>
  <si>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</si>
  <si>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</si>
  <si>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</si>
  <si>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</si>
  <si>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</si>
  <si>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</si>
  <si>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</si>
  <si>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</si>
  <si>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</si>
  <si>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</si>
  <si>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</si>
  <si>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</si>
  <si>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</si>
  <si>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</si>
  <si>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</si>
  <si>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</si>
  <si>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</si>
  <si>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</si>
  <si>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</si>
  <si>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</si>
  <si>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</si>
  <si>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</si>
  <si>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</si>
  <si>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</si>
  <si>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</si>
  <si>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</si>
  <si>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</si>
  <si>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</si>
  <si>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Izvještaj sastavio/la: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</si>
  <si>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</si>
  <si>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</si>
  <si>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</si>
  <si>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</si>
  <si>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</si>
  <si>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</si>
  <si>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</si>
  <si>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</si>
  <si>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</si>
  <si>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</si>
  <si>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</si>
  <si>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</si>
  <si>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</si>
  <si>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</si>
  <si>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</si>
  <si>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</si>
  <si>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</si>
  <si>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</si>
  <si>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</si>
  <si>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</si>
  <si>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</si>
  <si>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</si>
  <si>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</si>
  <si>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</si>
  <si>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</si>
  <si>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</si>
  <si>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</si>
  <si>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</si>
  <si>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</si>
  <si>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</si>
  <si>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</si>
  <si>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</si>
  <si>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</si>
  <si>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</si>
  <si>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</si>
  <si>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</si>
  <si>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</si>
  <si>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</si>
  <si>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</si>
  <si>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</si>
  <si>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</si>
  <si>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</si>
  <si>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</si>
  <si>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</si>
  <si>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</si>
  <si>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</si>
  <si>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</si>
  <si>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</si>
  <si>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</si>
  <si>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</si>
  <si>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</si>
  <si>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</si>
  <si>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</si>
  <si>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</si>
  <si>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</si>
  <si>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</si>
  <si>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</si>
  <si>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</si>
  <si>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</si>
  <si>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</si>
  <si>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</si>
  <si>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</si>
  <si>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</si>
  <si>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</si>
  <si>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</si>
  <si>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</si>
  <si>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</si>
  <si>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</si>
  <si>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</si>
  <si>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</si>
  <si>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</si>
  <si>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</si>
  <si>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</si>
  <si>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</si>
  <si>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</si>
  <si>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</si>
  <si>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</si>
  <si>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</si>
  <si>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</si>
  <si>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</si>
  <si>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</si>
  <si>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</si>
  <si>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</si>
  <si>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</si>
  <si>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</si>
  <si>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</si>
  <si>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</si>
  <si>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</si>
  <si>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</si>
  <si>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</si>
  <si>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</si>
  <si>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</si>
  <si>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</si>
  <si>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</si>
  <si>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</si>
  <si>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</si>
  <si>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</si>
  <si>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</si>
  <si>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</si>
  <si>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</si>
  <si>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</si>
  <si>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</si>
  <si>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</si>
  <si>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</si>
  <si>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</si>
  <si>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</si>
  <si>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</si>
  <si>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</si>
  <si>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</si>
  <si>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</si>
  <si>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</si>
  <si>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</si>
  <si>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</si>
  <si>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</si>
  <si>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</si>
  <si>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</si>
  <si>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</si>
  <si>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</si>
  <si>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</si>
  <si>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</si>
  <si>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</si>
  <si>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</si>
  <si>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</si>
  <si>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</si>
  <si>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</si>
  <si>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</si>
  <si>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</si>
  <si>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</si>
  <si>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</si>
  <si>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</si>
  <si>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</si>
  <si>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</si>
  <si>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</si>
  <si>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</si>
  <si>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</si>
  <si>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</si>
  <si>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</si>
  <si>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</si>
  <si>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</si>
  <si>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</si>
  <si>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</si>
  <si>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</si>
  <si>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</si>
  <si>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</si>
  <si>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</si>
  <si>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</si>
  <si>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</si>
  <si>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</si>
  <si>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</si>
  <si>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</si>
  <si>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</si>
  <si>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</si>
  <si>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</si>
  <si>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</si>
  <si>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</si>
  <si>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</si>
  <si>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</si>
  <si>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</si>
  <si>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</si>
  <si>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</si>
  <si>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</si>
  <si>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</si>
  <si>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</si>
  <si>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</si>
  <si>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</si>
  <si>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Certificirani računovođa</t>
  </si>
  <si>
    <t>Direktor</t>
  </si>
  <si>
    <t xml:space="preserve">Naziv emitenta: </t>
  </si>
  <si>
    <t>IZNOS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</si>
  <si>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</si>
  <si>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</si>
  <si>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</si>
  <si>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</si>
  <si>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</si>
  <si>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</si>
  <si>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</si>
  <si>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</si>
  <si>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</si>
  <si>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</si>
  <si>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</si>
  <si>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</si>
  <si>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</si>
  <si>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</si>
  <si>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</si>
  <si>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</si>
  <si>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</si>
  <si>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</si>
  <si>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</si>
  <si>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</si>
  <si>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</si>
  <si>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</si>
  <si>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</si>
  <si>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</si>
  <si>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</si>
  <si>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</si>
  <si>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</si>
  <si>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</si>
  <si>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</si>
  <si>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</si>
  <si>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</si>
  <si>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</si>
  <si>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</si>
  <si>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</si>
  <si>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</si>
  <si>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</si>
  <si>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</si>
  <si>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</si>
  <si>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</si>
  <si>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</si>
  <si>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</si>
  <si>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</si>
  <si>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</si>
  <si>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</si>
  <si>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</si>
  <si>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</si>
  <si>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</si>
  <si>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</si>
  <si>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</si>
  <si>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</si>
  <si>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</si>
  <si>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</si>
  <si>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</si>
  <si>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</si>
  <si>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</si>
  <si>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</si>
  <si>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</si>
  <si>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</si>
  <si>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</si>
  <si>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</si>
  <si>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</si>
  <si>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</si>
  <si>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</si>
  <si>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</si>
  <si>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</si>
  <si>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</si>
  <si>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</si>
  <si>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</si>
  <si>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</si>
  <si>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</si>
  <si>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</si>
  <si>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</si>
  <si>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</si>
  <si>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</si>
  <si>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</si>
  <si>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</si>
  <si>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</si>
  <si>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</si>
  <si>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</si>
  <si>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</si>
  <si>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</si>
  <si>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</si>
  <si>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</si>
  <si>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</si>
  <si>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</si>
  <si>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</si>
  <si>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</si>
  <si>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</si>
  <si>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</si>
  <si>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</si>
  <si>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</si>
  <si>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</si>
  <si>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</si>
  <si>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</si>
  <si>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</si>
  <si>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</si>
  <si>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</si>
  <si>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</si>
  <si>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</si>
  <si>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</si>
  <si>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</si>
  <si>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</si>
  <si>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</si>
  <si>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</si>
  <si>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</si>
  <si>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</si>
  <si>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</si>
  <si>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</si>
  <si>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</si>
  <si>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</si>
  <si>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</si>
  <si>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</si>
  <si>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</si>
  <si>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</si>
  <si>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</si>
  <si>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</si>
  <si>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</si>
  <si>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</si>
  <si>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</si>
  <si>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</si>
  <si>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</si>
  <si>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</si>
  <si>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</si>
  <si>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</si>
  <si>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</si>
  <si>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</si>
  <si>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</si>
  <si>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</si>
  <si>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</si>
  <si>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</si>
  <si>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</si>
  <si>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</si>
  <si>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</si>
  <si>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</si>
  <si>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</si>
  <si>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</si>
  <si>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</si>
  <si>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</si>
  <si>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</si>
  <si>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</si>
  <si>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</si>
  <si>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</si>
  <si>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</si>
  <si>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</si>
  <si>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</si>
  <si>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</si>
  <si>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</si>
  <si>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</si>
  <si>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</si>
  <si>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</si>
  <si>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</si>
  <si>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</si>
  <si>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</si>
  <si>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</si>
  <si>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</si>
  <si>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</si>
  <si>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</si>
  <si>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</si>
  <si>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</si>
  <si>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</si>
  <si>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</si>
  <si>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</si>
  <si>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</si>
  <si>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predhodne godine </t>
  </si>
  <si>
    <t xml:space="preserve">         IZVJEŠTAJ O GOTOVINSKIM TOKOVIMA</t>
  </si>
  <si>
    <t>u KM</t>
  </si>
  <si>
    <t>O P I S</t>
  </si>
  <si>
    <t>Oznaka za AOP</t>
  </si>
  <si>
    <t>Tekuća godina</t>
  </si>
  <si>
    <t>Prethodna godina</t>
  </si>
  <si>
    <t>1.</t>
  </si>
  <si>
    <t>2.</t>
  </si>
  <si>
    <t>3.</t>
  </si>
  <si>
    <t>4.</t>
  </si>
  <si>
    <t>5.</t>
  </si>
  <si>
    <t>6.</t>
  </si>
  <si>
    <t>Prilivi iz osnova kratkoročnih finansijskih plasmana</t>
  </si>
  <si>
    <t>Prilivi iz osnova prodaje dionica i udjela</t>
  </si>
  <si>
    <t>Prilivi iz osnova prodaje stalnih sredstava</t>
  </si>
  <si>
    <t>Prilivi iz osnova kamata</t>
  </si>
  <si>
    <t>Prilivi od dividendi i učešća u dobiti</t>
  </si>
  <si>
    <t>Prilivi iz osnova ostalih dugoročnih finansijskih plasmana</t>
  </si>
  <si>
    <t>Odlivi iz osnova kratkoročnih finansijskih plasmana</t>
  </si>
  <si>
    <t>Odlivi iz osnova kupovine dionica i udjela</t>
  </si>
  <si>
    <t>Odlivi iz osnova kupovine stalnih sredstava</t>
  </si>
  <si>
    <t>Odlivi iz osnova ostalih dugoročnih finansijskih plasmana</t>
  </si>
  <si>
    <t>Prilivi iz osnova povećanja osnovnog kapitala</t>
  </si>
  <si>
    <t>Prilivi iz osnova dugoročnih kredita</t>
  </si>
  <si>
    <t>Prilivi iz osnova kratkoročnih kredita</t>
  </si>
  <si>
    <t>Prilivi iz osnova ostalih dugoročnih i kratkoročnih obaveza</t>
  </si>
  <si>
    <t>Odlivi iz osnova otkupa vlastitih dionica i udjela</t>
  </si>
  <si>
    <t>Odlivi iz osnova dugoročnih kredita</t>
  </si>
  <si>
    <t>Odlivi iz osnova kratkoročnih kredita</t>
  </si>
  <si>
    <t>Odlivi iz osnova finansijskog lizinga</t>
  </si>
  <si>
    <t>Odlivi iz osnova isplaćenih dividendi</t>
  </si>
  <si>
    <t>Odlivi iz osnova ostalih dugoročnih i kratkoročnih obaveza</t>
  </si>
  <si>
    <t>Bosnalijek d.d</t>
  </si>
  <si>
    <t>Jukićeva 53, 71000 Sarajevo</t>
  </si>
  <si>
    <t>www.bosnalijek.ba</t>
  </si>
  <si>
    <t>info@bosnalijek.ba</t>
  </si>
  <si>
    <t>Proizvodnja i prodaja farmaceutskih preparata</t>
  </si>
  <si>
    <t xml:space="preserve">Izvještaj sastavio/la: </t>
  </si>
  <si>
    <t>Edin Arslanagić</t>
  </si>
  <si>
    <t>Vlastite dionice</t>
  </si>
  <si>
    <t>8.a.Prenos (sa) na</t>
  </si>
  <si>
    <t>18.a.Prenos (sa) na</t>
  </si>
  <si>
    <t>Bosnalijek, farmaceutska i hemijska industrija, dioničko društvo;
Bosnalijek d.d.</t>
  </si>
  <si>
    <t>Veljko Trivun – Predsjednik;
Rifat Klopić - član;
Abdulhakim M. El Misurati - član;
Abdul - Umid Šalaka - član;
Edin Buljubašić – član</t>
  </si>
  <si>
    <t xml:space="preserve">2 ureda u BiH,
2 preduzeća u inostranstvu,
9 predstavništva u inostranstvu i
8 zastupnika u inostranstvu  </t>
  </si>
  <si>
    <t>tel: +387 33 254 401;
fax: +387 33 664 971</t>
  </si>
  <si>
    <t xml:space="preserve">7.596.256 redovnih dionica sa nominalnom cijenom od 10,00 KM i
233.731 dionica za zaposlene nominalne vrijednosti 10,00 KM </t>
  </si>
  <si>
    <t xml:space="preserve"> Federalno ministarstvo energije, rudarstva i industrije - 19,26 %;
The Economic and Social Development Fund ( LYBIA ) - 8,78 %;
International Finance Corporation ( USA ) - 8,37 %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</si>
  <si>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</si>
  <si>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</si>
  <si>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</si>
  <si>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</si>
  <si>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</si>
  <si>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</si>
  <si>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</si>
  <si>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</si>
  <si>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</si>
  <si>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</si>
  <si>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</si>
  <si>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</si>
  <si>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</si>
  <si>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</si>
  <si>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</si>
  <si>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</si>
  <si>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</si>
  <si>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</si>
  <si>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</si>
  <si>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</si>
  <si>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</si>
  <si>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</si>
  <si>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</si>
  <si>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</si>
  <si>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</si>
  <si>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</si>
  <si>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</si>
  <si>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</si>
  <si>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</si>
  <si>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</si>
  <si>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</si>
  <si>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</si>
  <si>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</si>
  <si>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</si>
  <si>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t xml:space="preserve"> Naziv emitenta:      Bosnalijek d.d.</t>
  </si>
  <si>
    <t>420059834009</t>
  </si>
  <si>
    <t>67 bez 673</t>
  </si>
  <si>
    <t>57 bez 573</t>
  </si>
  <si>
    <t>U Sarajevu,</t>
  </si>
  <si>
    <t>Broj dozvole 4322/5</t>
  </si>
  <si>
    <t>Šefik Handžić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</si>
  <si>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</si>
  <si>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</si>
  <si>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</si>
  <si>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</si>
  <si>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</si>
  <si>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</si>
  <si>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</si>
  <si>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</si>
  <si>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</si>
  <si>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</si>
  <si>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</si>
  <si>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</si>
  <si>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</si>
  <si>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</si>
  <si>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</si>
  <si>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</si>
  <si>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</si>
  <si>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</si>
  <si>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</si>
  <si>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</si>
  <si>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</si>
  <si>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</si>
  <si>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</si>
  <si>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IZNOS tekuće godine</t>
  </si>
  <si>
    <t>IZNOS prethodne godine (neto)</t>
  </si>
  <si>
    <t>Iznos tekuće godine</t>
  </si>
  <si>
    <t>JIB:</t>
  </si>
  <si>
    <t>Revalorizacione rezerve
(MRS 16 MRS 21 i MRS 38)</t>
  </si>
  <si>
    <t>UKUPNO
(3+4±5±6±7±8)</t>
  </si>
  <si>
    <t>UKUPNI KAPITAL (9+10)</t>
  </si>
  <si>
    <t>Tabela E</t>
  </si>
  <si>
    <t xml:space="preserve">        DIREKTNA METODA</t>
  </si>
  <si>
    <t xml:space="preserve"> u KM</t>
  </si>
  <si>
    <t>R..Br.</t>
  </si>
  <si>
    <t>A.</t>
  </si>
  <si>
    <t>GOTOVINSKI TOKOVI IZ POSLOVNIH AKTIVNOSTI</t>
  </si>
  <si>
    <t>I.</t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</si>
  <si>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</si>
  <si>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t>Prilivi od kupaca i primljeni avansi</t>
  </si>
  <si>
    <t>Prilivi od premija, subvencija, dotacija i sl.</t>
  </si>
  <si>
    <t>Ostali prilivi od poslovnih aktivnosti</t>
  </si>
  <si>
    <t>II.</t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</si>
  <si>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</si>
  <si>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</si>
  <si>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</si>
  <si>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</si>
  <si>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</si>
  <si>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</si>
  <si>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</si>
  <si>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</si>
  <si>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t>IV.</t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</si>
  <si>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</si>
  <si>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t>B.</t>
  </si>
  <si>
    <t>GOTOVINSKI TOKOVI IZ ULAGAČKIH AKTIVNOSTI</t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</si>
  <si>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</si>
  <si>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</si>
  <si>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</si>
  <si>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</si>
  <si>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t>C.</t>
  </si>
  <si>
    <t>GOTOVINSKI TOKOVI IZ FINANSIJSKIH AKTIVNOSTI</t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</si>
  <si>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</si>
  <si>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</si>
  <si>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</si>
  <si>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</si>
  <si>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</si>
  <si>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</si>
  <si>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</si>
  <si>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</si>
  <si>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</si>
  <si>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</si>
  <si>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</si>
  <si>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</si>
  <si>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</si>
  <si>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</si>
  <si>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</si>
  <si>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</si>
  <si>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</si>
  <si>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</si>
  <si>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</si>
  <si>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 xml:space="preserve">         M.P.</t>
  </si>
  <si>
    <t>Željko Kordić, predsjednik;
Rabija Avduli, član;
Sead Sarvan, član</t>
  </si>
  <si>
    <t>U Sarajevu</t>
  </si>
  <si>
    <t>Deloitte d.o.o., Jadranska b.b., Sarajevo</t>
  </si>
  <si>
    <t xml:space="preserve">NO: Veljko Trivun - Predsjednik 897 (na početku perioda) i 897 (na kraju perioda); 
Rifat Klopić - član 0 i 0;
Edin  Buljubašić - član 0 i 0;
Abdul - Umid Šalaka - član 14.229 i 14.229; 
Abdulhakim M.El Misurati - član 0 i 0;
UPRAVA:  Edin Arslanagić -  Direktor 34.592 i 34.592; 
Belma Abazović - Izvršni direktor za proizvodnju i razvoj 610 i 2.500;
Šefik Handžić - Izvršni direktor za opšte finansije 11.940 i 11.940;
Nermin Zubčević - Izvršni direktor za kvalitet i regulativu 1.120 i 2.543;                                                        Bojan Kebe - Izvršni direktor za marketing i prodaju 0 i 5000; </t>
  </si>
  <si>
    <t>Edin Arslanagić - Direktor;
Belma Abazović - Izvršni direktor za proizvodnju i razvoj;
Šefik Handžić - Izvršni direktor za opšte finansije;
Nermin Zubčević - Izvršni direktor za kvalitet i regulativu;                                                                                 Bojan Kebe - Izvršni direktor za marketing i prodaju</t>
  </si>
  <si>
    <t>-</t>
  </si>
  <si>
    <t>od 01.01.do 31.03.2012. godine</t>
  </si>
  <si>
    <t>na dan 31.03.2012. godine</t>
  </si>
  <si>
    <t xml:space="preserve">                                                   od 01.01.do 31.03.2012. godine</t>
  </si>
  <si>
    <t>za period koji se završava na dan 31.03.2012. godine</t>
  </si>
  <si>
    <t>1. Stanje na dan 31. 12. 2010.godine</t>
  </si>
  <si>
    <t>4. Ponovo iskazano stanje na dan 31. 12. 2010, odnosno 01.01.2011. godine (901±902±903)</t>
  </si>
  <si>
    <t>12. Stanje na dan 31. 12. 2011. godine</t>
  </si>
  <si>
    <t xml:space="preserve">23. Stanje na dan 31.03.2012. godine </t>
  </si>
  <si>
    <t>od 01.01.do 31.03.2012.godine</t>
  </si>
  <si>
    <t>Ne</t>
  </si>
  <si>
    <t>15. Ponovo iskazano stanje na dan 31. 12. 2011.godine odnosno 31. 03.2012.godine (912±913±914)</t>
  </si>
  <si>
    <t xml:space="preserve">            Šefik Handžić</t>
  </si>
  <si>
    <t>Neto gubitak u tekućem periodu je posljedica pada prodaje na domaćem tržištu za 2 miliona KM i na izvoznim tržištima za 10 miliona KM.</t>
  </si>
  <si>
    <t>U Sarajevu, 06.07.2012. godine</t>
  </si>
  <si>
    <t>Dana 06.07.2012. godine</t>
  </si>
</sst>
</file>

<file path=xl/styles.xml><?xml version="1.0" encoding="utf-8"?>
<styleSheet xmlns="http://schemas.openxmlformats.org/spreadsheetml/2006/main">
  <numFmts count="4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#,##0\ ;\(#,##0\)\ "/>
    <numFmt numFmtId="192" formatCode="[$-41A]d\.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_);_(* \(#,##0\);_(* &quot;-&quot;??_);_(@_)"/>
    <numFmt numFmtId="198" formatCode="[$-41A]dd\.\ mmmm\ yyyy"/>
  </numFmts>
  <fonts count="51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Times New Roman"/>
      <family val="1"/>
    </font>
    <font>
      <b/>
      <sz val="8"/>
      <name val="CRO_Dutch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6" fillId="31" borderId="6" applyFill="0" applyAlignment="0">
      <protection/>
    </xf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0" borderId="11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1" xfId="58" applyFont="1" applyBorder="1">
      <alignment/>
      <protection/>
    </xf>
    <xf numFmtId="0" fontId="11" fillId="0" borderId="12" xfId="0" applyFont="1" applyBorder="1" applyAlignment="1">
      <alignment horizontal="justify" vertical="top" wrapText="1"/>
    </xf>
    <xf numFmtId="0" fontId="10" fillId="34" borderId="13" xfId="58" applyFont="1" applyFill="1" applyBorder="1" applyAlignment="1">
      <alignment horizontal="center"/>
      <protection/>
    </xf>
    <xf numFmtId="0" fontId="10" fillId="0" borderId="12" xfId="0" applyFont="1" applyBorder="1" applyAlignment="1">
      <alignment horizontal="justify" vertical="top" wrapText="1"/>
    </xf>
    <xf numFmtId="0" fontId="11" fillId="0" borderId="12" xfId="58" applyFont="1" applyBorder="1">
      <alignment/>
      <protection/>
    </xf>
    <xf numFmtId="0" fontId="10" fillId="0" borderId="12" xfId="58" applyFont="1" applyBorder="1" applyAlignment="1">
      <alignment horizontal="left" vertical="center"/>
      <protection/>
    </xf>
    <xf numFmtId="0" fontId="11" fillId="0" borderId="12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4" xfId="0" applyFont="1" applyBorder="1" applyAlignment="1">
      <alignment wrapText="1"/>
    </xf>
    <xf numFmtId="0" fontId="10" fillId="0" borderId="0" xfId="58" applyFont="1" applyBorder="1" applyAlignment="1">
      <alignment horizontal="center" vertical="center"/>
      <protection/>
    </xf>
    <xf numFmtId="0" fontId="10" fillId="0" borderId="0" xfId="58" applyFont="1" applyFill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1" fillId="0" borderId="0" xfId="58" applyFont="1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Alignment="1">
      <alignment horizontal="center" vertical="center"/>
      <protection/>
    </xf>
    <xf numFmtId="0" fontId="10" fillId="0" borderId="0" xfId="58" applyFont="1" applyBorder="1" applyAlignment="1">
      <alignment vertical="center"/>
      <protection/>
    </xf>
    <xf numFmtId="0" fontId="11" fillId="0" borderId="0" xfId="58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right" vertical="center" wrapText="1"/>
    </xf>
    <xf numFmtId="191" fontId="10" fillId="0" borderId="12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58" applyFont="1" applyFill="1" applyAlignment="1">
      <alignment horizontal="right" vertical="top"/>
      <protection/>
    </xf>
    <xf numFmtId="0" fontId="10" fillId="35" borderId="13" xfId="58" applyFont="1" applyFill="1" applyBorder="1" applyAlignment="1">
      <alignment horizontal="center"/>
      <protection/>
    </xf>
    <xf numFmtId="0" fontId="11" fillId="0" borderId="12" xfId="0" applyFont="1" applyBorder="1" applyAlignment="1">
      <alignment horizontal="center" vertical="center"/>
    </xf>
    <xf numFmtId="0" fontId="10" fillId="0" borderId="0" xfId="58" applyFont="1" applyFill="1" applyBorder="1" applyAlignment="1">
      <alignment horizontal="right" vertical="center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191" fontId="10" fillId="0" borderId="12" xfId="58" applyNumberFormat="1" applyFont="1" applyBorder="1" applyAlignment="1">
      <alignment horizontal="right" vertical="center"/>
      <protection/>
    </xf>
    <xf numFmtId="191" fontId="11" fillId="0" borderId="12" xfId="58" applyNumberFormat="1" applyFont="1" applyBorder="1" applyAlignment="1">
      <alignment horizontal="right" vertical="center"/>
      <protection/>
    </xf>
    <xf numFmtId="191" fontId="11" fillId="0" borderId="12" xfId="58" applyNumberFormat="1" applyFont="1" applyBorder="1" applyAlignment="1">
      <alignment horizontal="center" vertical="center"/>
      <protection/>
    </xf>
    <xf numFmtId="191" fontId="11" fillId="0" borderId="18" xfId="58" applyNumberFormat="1" applyFont="1" applyBorder="1" applyAlignment="1">
      <alignment horizontal="right" vertical="center"/>
      <protection/>
    </xf>
    <xf numFmtId="191" fontId="10" fillId="0" borderId="12" xfId="0" applyNumberFormat="1" applyFont="1" applyBorder="1" applyAlignment="1">
      <alignment vertical="center" wrapText="1"/>
    </xf>
    <xf numFmtId="191" fontId="11" fillId="0" borderId="12" xfId="0" applyNumberFormat="1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4" xfId="58" applyFont="1" applyFill="1" applyBorder="1" applyAlignment="1">
      <alignment vertical="center" wrapText="1"/>
      <protection/>
    </xf>
    <xf numFmtId="0" fontId="10" fillId="0" borderId="14" xfId="0" applyFont="1" applyBorder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/>
    </xf>
    <xf numFmtId="0" fontId="10" fillId="35" borderId="12" xfId="0" applyFont="1" applyFill="1" applyBorder="1" applyAlignment="1">
      <alignment vertical="center"/>
    </xf>
    <xf numFmtId="0" fontId="10" fillId="0" borderId="0" xfId="58" applyFont="1" applyBorder="1" applyAlignment="1">
      <alignment horizontal="left" wrapText="1"/>
      <protection/>
    </xf>
    <xf numFmtId="0" fontId="10" fillId="34" borderId="12" xfId="58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justify" vertical="center" wrapText="1"/>
    </xf>
    <xf numFmtId="0" fontId="11" fillId="0" borderId="12" xfId="58" applyFont="1" applyBorder="1" applyAlignment="1">
      <alignment vertical="center"/>
      <protection/>
    </xf>
    <xf numFmtId="0" fontId="10" fillId="0" borderId="12" xfId="58" applyFont="1" applyBorder="1" applyAlignment="1">
      <alignment horizontal="left" vertical="center"/>
      <protection/>
    </xf>
    <xf numFmtId="0" fontId="11" fillId="0" borderId="12" xfId="58" applyFont="1" applyBorder="1" applyAlignment="1">
      <alignment horizontal="left" vertical="center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/>
    </xf>
    <xf numFmtId="0" fontId="11" fillId="0" borderId="12" xfId="58" applyFont="1" applyBorder="1" applyAlignment="1">
      <alignment horizontal="center" vertical="center" wrapText="1"/>
      <protection/>
    </xf>
    <xf numFmtId="0" fontId="12" fillId="0" borderId="12" xfId="53" applyFont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justify" vertical="center" wrapText="1"/>
    </xf>
    <xf numFmtId="0" fontId="11" fillId="0" borderId="12" xfId="58" applyNumberFormat="1" applyFont="1" applyBorder="1" applyAlignment="1">
      <alignment horizontal="center" vertical="center" wrapText="1"/>
      <protection/>
    </xf>
    <xf numFmtId="3" fontId="11" fillId="0" borderId="12" xfId="58" applyNumberFormat="1" applyFont="1" applyBorder="1" applyAlignment="1">
      <alignment horizontal="center" vertical="center"/>
      <protection/>
    </xf>
    <xf numFmtId="191" fontId="11" fillId="0" borderId="0" xfId="0" applyNumberFormat="1" applyFont="1" applyAlignment="1">
      <alignment vertical="center"/>
    </xf>
    <xf numFmtId="191" fontId="10" fillId="0" borderId="12" xfId="58" applyNumberFormat="1" applyFont="1" applyFill="1" applyBorder="1" applyAlignment="1">
      <alignment horizontal="right" vertical="center"/>
      <protection/>
    </xf>
    <xf numFmtId="191" fontId="49" fillId="0" borderId="12" xfId="58" applyNumberFormat="1" applyFont="1" applyFill="1" applyBorder="1" applyAlignment="1">
      <alignment horizontal="right" vertical="center"/>
      <protection/>
    </xf>
    <xf numFmtId="3" fontId="10" fillId="0" borderId="12" xfId="0" applyNumberFormat="1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12" xfId="58" applyFont="1" applyFill="1" applyBorder="1" applyAlignment="1">
      <alignment horizontal="right"/>
      <protection/>
    </xf>
    <xf numFmtId="0" fontId="10" fillId="0" borderId="13" xfId="58" applyFont="1" applyFill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0" fillId="36" borderId="12" xfId="0" applyFont="1" applyFill="1" applyBorder="1" applyAlignment="1">
      <alignment/>
    </xf>
    <xf numFmtId="0" fontId="10" fillId="0" borderId="20" xfId="0" applyFont="1" applyBorder="1" applyAlignment="1">
      <alignment vertical="center"/>
    </xf>
    <xf numFmtId="0" fontId="10" fillId="0" borderId="12" xfId="0" applyFont="1" applyBorder="1" applyAlignment="1">
      <alignment vertical="top" wrapText="1"/>
    </xf>
    <xf numFmtId="3" fontId="10" fillId="0" borderId="12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horizontal="right" vertical="center" wrapText="1"/>
    </xf>
    <xf numFmtId="14" fontId="11" fillId="0" borderId="0" xfId="0" applyNumberFormat="1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center" wrapText="1"/>
    </xf>
    <xf numFmtId="0" fontId="31" fillId="0" borderId="15" xfId="58" applyFont="1" applyBorder="1" applyAlignment="1">
      <alignment horizontal="center"/>
      <protection/>
    </xf>
    <xf numFmtId="3" fontId="11" fillId="0" borderId="0" xfId="0" applyNumberFormat="1" applyFont="1" applyAlignment="1">
      <alignment/>
    </xf>
    <xf numFmtId="10" fontId="11" fillId="0" borderId="0" xfId="0" applyNumberFormat="1" applyFont="1" applyAlignment="1">
      <alignment vertical="center"/>
    </xf>
    <xf numFmtId="0" fontId="11" fillId="0" borderId="11" xfId="58" applyFont="1" applyBorder="1" applyAlignment="1">
      <alignment/>
      <protection/>
    </xf>
    <xf numFmtId="191" fontId="10" fillId="0" borderId="12" xfId="0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vertical="center" wrapText="1"/>
    </xf>
    <xf numFmtId="191" fontId="10" fillId="0" borderId="13" xfId="58" applyNumberFormat="1" applyFont="1" applyBorder="1" applyAlignment="1">
      <alignment horizontal="right" vertical="center"/>
      <protection/>
    </xf>
    <xf numFmtId="191" fontId="10" fillId="0" borderId="17" xfId="58" applyNumberFormat="1" applyFont="1" applyBorder="1" applyAlignment="1">
      <alignment horizontal="right" vertical="center"/>
      <protection/>
    </xf>
    <xf numFmtId="191" fontId="11" fillId="0" borderId="13" xfId="58" applyNumberFormat="1" applyFont="1" applyBorder="1" applyAlignment="1">
      <alignment horizontal="right" vertical="center"/>
      <protection/>
    </xf>
    <xf numFmtId="191" fontId="11" fillId="0" borderId="17" xfId="58" applyNumberFormat="1" applyFont="1" applyBorder="1" applyAlignment="1">
      <alignment horizontal="right" vertical="center"/>
      <protection/>
    </xf>
    <xf numFmtId="191" fontId="10" fillId="0" borderId="12" xfId="58" applyNumberFormat="1" applyFont="1" applyBorder="1" applyAlignment="1">
      <alignment horizontal="right" vertical="center"/>
      <protection/>
    </xf>
    <xf numFmtId="0" fontId="11" fillId="0" borderId="16" xfId="0" applyFont="1" applyBorder="1" applyAlignment="1">
      <alignment vertical="center" wrapText="1"/>
    </xf>
    <xf numFmtId="191" fontId="11" fillId="0" borderId="12" xfId="0" applyNumberFormat="1" applyFont="1" applyBorder="1" applyAlignment="1">
      <alignment horizontal="right" vertical="center" wrapText="1"/>
    </xf>
    <xf numFmtId="191" fontId="10" fillId="0" borderId="12" xfId="0" applyNumberFormat="1" applyFont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center" vertical="center"/>
    </xf>
    <xf numFmtId="191" fontId="10" fillId="0" borderId="12" xfId="0" applyNumberFormat="1" applyFont="1" applyBorder="1" applyAlignment="1">
      <alignment horizontal="right" vertical="center"/>
    </xf>
    <xf numFmtId="191" fontId="11" fillId="0" borderId="12" xfId="0" applyNumberFormat="1" applyFont="1" applyBorder="1" applyAlignment="1">
      <alignment horizontal="right" vertical="center"/>
    </xf>
    <xf numFmtId="191" fontId="10" fillId="0" borderId="15" xfId="0" applyNumberFormat="1" applyFont="1" applyBorder="1" applyAlignment="1">
      <alignment horizontal="right" vertical="center" wrapText="1"/>
    </xf>
    <xf numFmtId="191" fontId="10" fillId="0" borderId="16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10" fillId="31" borderId="12" xfId="0" applyFont="1" applyFill="1" applyBorder="1" applyAlignment="1">
      <alignment horizontal="center" vertical="center" wrapText="1"/>
    </xf>
    <xf numFmtId="191" fontId="10" fillId="0" borderId="15" xfId="0" applyNumberFormat="1" applyFont="1" applyBorder="1" applyAlignment="1">
      <alignment horizontal="right" vertical="center"/>
    </xf>
    <xf numFmtId="191" fontId="10" fillId="0" borderId="16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0" fontId="10" fillId="36" borderId="28" xfId="0" applyFont="1" applyFill="1" applyBorder="1" applyAlignment="1">
      <alignment horizontal="center" wrapText="1"/>
    </xf>
    <xf numFmtId="49" fontId="10" fillId="36" borderId="29" xfId="0" applyNumberFormat="1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vertical="center" textRotation="90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sminS\AppData\Local\Microsoft\Windows\Temporary%20Internet%20Files\Content.Outlook\3P4Z6IRR\AFIP%2031%203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B.Uspjeha"/>
      <sheetName val="P.Prijava"/>
      <sheetName val="P.Bilans"/>
      <sheetName val="GU DOB"/>
      <sheetName val="IZ DOB"/>
      <sheetName val="ZahZaPovr"/>
      <sheetName val="IzjPrenNaAkont"/>
      <sheetName val="B.Stanja"/>
      <sheetName val="ANEKSpd"/>
      <sheetName val="GotTok_Direkt"/>
      <sheetName val="PromjKapitala"/>
      <sheetName val="Zabljeske"/>
      <sheetName val="P.Podaci"/>
      <sheetName val="StatAneks"/>
      <sheetName val="INV 1"/>
      <sheetName val="INV 2"/>
      <sheetName val="INV 3"/>
      <sheetName val="ObrTZ"/>
      <sheetName val="ObrONS"/>
      <sheetName val="ObrZS"/>
      <sheetName val="ObrP GKF"/>
      <sheetName val="ObrOVN"/>
      <sheetName val="ObavRazv"/>
      <sheetName val="OdlPred"/>
      <sheetName val="OdlRaspDob."/>
      <sheetName val="OdlPokrGub"/>
      <sheetName val="AktAFIP"/>
      <sheetName val="Omot"/>
      <sheetName val="GodIzvj"/>
      <sheetName val="PodZaSud"/>
      <sheetName val="Narudzba"/>
      <sheetName val="#BU"/>
      <sheetName val="#BS_A"/>
      <sheetName val="#BS_P"/>
      <sheetName val="#GT_1"/>
      <sheetName val="#IPK"/>
    </sheetNames>
    <sheetDataSet>
      <sheetData sheetId="8">
        <row r="93">
          <cell r="AD93">
            <v>734413</v>
          </cell>
        </row>
        <row r="104">
          <cell r="AR104">
            <v>78299870</v>
          </cell>
        </row>
        <row r="111">
          <cell r="AR111">
            <v>6607433</v>
          </cell>
          <cell r="AY111">
            <v>3914036</v>
          </cell>
        </row>
        <row r="113">
          <cell r="AR113">
            <v>38420349</v>
          </cell>
          <cell r="AY113">
            <v>38420349</v>
          </cell>
        </row>
        <row r="119">
          <cell r="AR119">
            <v>10100805</v>
          </cell>
          <cell r="AY119">
            <v>10077633</v>
          </cell>
        </row>
        <row r="125">
          <cell r="AR125">
            <v>4747210</v>
          </cell>
        </row>
        <row r="128">
          <cell r="AR128">
            <v>164977</v>
          </cell>
        </row>
        <row r="130">
          <cell r="AR130">
            <v>1739934</v>
          </cell>
          <cell r="AY130">
            <v>1821221</v>
          </cell>
        </row>
        <row r="136">
          <cell r="AR136">
            <v>2244389</v>
          </cell>
          <cell r="AY136">
            <v>2662965</v>
          </cell>
        </row>
        <row r="137">
          <cell r="AR137">
            <v>2195766</v>
          </cell>
          <cell r="AY137">
            <v>2352904</v>
          </cell>
        </row>
        <row r="148">
          <cell r="AR148">
            <v>19077816</v>
          </cell>
          <cell r="AY148">
            <v>18088715</v>
          </cell>
        </row>
        <row r="150">
          <cell r="AR150">
            <v>2144478</v>
          </cell>
          <cell r="AY150">
            <v>2286749</v>
          </cell>
        </row>
        <row r="156">
          <cell r="AR156">
            <v>2055873</v>
          </cell>
          <cell r="AY156">
            <v>2234991</v>
          </cell>
        </row>
        <row r="157">
          <cell r="AR157">
            <v>6060565</v>
          </cell>
          <cell r="AY157">
            <v>6701176</v>
          </cell>
        </row>
        <row r="161">
          <cell r="AR161">
            <v>1354931</v>
          </cell>
          <cell r="AY161">
            <v>1388168</v>
          </cell>
        </row>
        <row r="163">
          <cell r="AR163">
            <v>415669</v>
          </cell>
          <cell r="AY163">
            <v>1200970</v>
          </cell>
        </row>
        <row r="164">
          <cell r="AR164">
            <v>403968</v>
          </cell>
          <cell r="AY164">
            <v>9258148</v>
          </cell>
        </row>
        <row r="166">
          <cell r="AR166">
            <v>1474</v>
          </cell>
          <cell r="AY166">
            <v>9083</v>
          </cell>
        </row>
        <row r="168">
          <cell r="AR168">
            <v>5050935</v>
          </cell>
          <cell r="AY168">
            <v>6264335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snalijek.ba/" TargetMode="External" /><Relationship Id="rId2" Type="http://schemas.openxmlformats.org/officeDocument/2006/relationships/hyperlink" Target="mailto:info@bosnalijek.ba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SheetLayoutView="100" zoomScalePageLayoutView="0" workbookViewId="0" topLeftCell="A28">
      <selection activeCell="B46" sqref="B46"/>
    </sheetView>
  </sheetViews>
  <sheetFormatPr defaultColWidth="9.00390625" defaultRowHeight="15" customHeight="1"/>
  <cols>
    <col min="1" max="1" width="62.625" style="26" customWidth="1"/>
    <col min="2" max="2" width="81.75390625" style="22" customWidth="1"/>
    <col min="3" max="16384" width="9.125" style="22" customWidth="1"/>
  </cols>
  <sheetData>
    <row r="1" spans="1:11" ht="15" customHeight="1">
      <c r="A1" s="19" t="s">
        <v>64</v>
      </c>
      <c r="B1" s="20" t="s">
        <v>34</v>
      </c>
      <c r="C1" s="21"/>
      <c r="E1" s="21"/>
      <c r="F1" s="21"/>
      <c r="G1" s="23"/>
      <c r="I1" s="24"/>
      <c r="J1" s="24"/>
      <c r="K1" s="24"/>
    </row>
    <row r="2" spans="1:11" ht="15" customHeight="1">
      <c r="A2" s="31" t="s">
        <v>578</v>
      </c>
      <c r="B2" s="21"/>
      <c r="C2" s="21"/>
      <c r="D2" s="21"/>
      <c r="E2" s="21"/>
      <c r="F2" s="23"/>
      <c r="G2" s="23"/>
      <c r="H2" s="23"/>
      <c r="I2" s="23"/>
      <c r="J2" s="23"/>
      <c r="K2" s="23"/>
    </row>
    <row r="3" spans="1:11" ht="15" customHeight="1">
      <c r="A3" s="69" t="s">
        <v>59</v>
      </c>
      <c r="B3" s="69" t="s">
        <v>60</v>
      </c>
      <c r="C3" s="23"/>
      <c r="D3" s="23"/>
      <c r="E3" s="23"/>
      <c r="F3" s="23"/>
      <c r="G3" s="23"/>
      <c r="H3" s="23"/>
      <c r="I3" s="23"/>
      <c r="J3" s="23"/>
      <c r="K3" s="23"/>
    </row>
    <row r="4" spans="1:2" ht="15" customHeight="1">
      <c r="A4" s="70" t="s">
        <v>41</v>
      </c>
      <c r="B4" s="71"/>
    </row>
    <row r="5" spans="1:2" ht="15" customHeight="1">
      <c r="A5" s="72" t="s">
        <v>35</v>
      </c>
      <c r="B5" s="71"/>
    </row>
    <row r="6" spans="1:2" ht="30" customHeight="1">
      <c r="A6" s="73" t="s">
        <v>40</v>
      </c>
      <c r="B6" s="74" t="s">
        <v>437</v>
      </c>
    </row>
    <row r="7" spans="1:2" ht="15" customHeight="1">
      <c r="A7" s="71" t="s">
        <v>30</v>
      </c>
      <c r="B7" s="75" t="s">
        <v>428</v>
      </c>
    </row>
    <row r="8" spans="1:2" ht="30" customHeight="1">
      <c r="A8" s="76" t="s">
        <v>33</v>
      </c>
      <c r="B8" s="77" t="s">
        <v>440</v>
      </c>
    </row>
    <row r="9" spans="1:2" ht="15" customHeight="1">
      <c r="A9" s="71" t="s">
        <v>31</v>
      </c>
      <c r="B9" s="78" t="s">
        <v>430</v>
      </c>
    </row>
    <row r="10" spans="1:2" ht="15" customHeight="1">
      <c r="A10" s="71" t="s">
        <v>32</v>
      </c>
      <c r="B10" s="78" t="s">
        <v>429</v>
      </c>
    </row>
    <row r="11" spans="1:2" ht="15" customHeight="1">
      <c r="A11" s="79" t="s">
        <v>36</v>
      </c>
      <c r="B11" s="75" t="s">
        <v>431</v>
      </c>
    </row>
    <row r="12" spans="1:2" ht="15" customHeight="1">
      <c r="A12" s="79" t="s">
        <v>42</v>
      </c>
      <c r="B12" s="75">
        <v>639</v>
      </c>
    </row>
    <row r="13" spans="1:2" ht="60" customHeight="1">
      <c r="A13" s="79" t="s">
        <v>50</v>
      </c>
      <c r="B13" s="77" t="s">
        <v>439</v>
      </c>
    </row>
    <row r="14" spans="1:2" ht="15" customHeight="1">
      <c r="A14" s="79" t="s">
        <v>37</v>
      </c>
      <c r="B14" s="75" t="s">
        <v>566</v>
      </c>
    </row>
    <row r="15" spans="1:2" ht="30" customHeight="1">
      <c r="A15" s="79" t="s">
        <v>58</v>
      </c>
      <c r="B15" s="75" t="s">
        <v>579</v>
      </c>
    </row>
    <row r="16" spans="1:2" ht="45" customHeight="1">
      <c r="A16" s="79" t="s">
        <v>39</v>
      </c>
      <c r="B16" s="77" t="s">
        <v>564</v>
      </c>
    </row>
    <row r="17" spans="1:2" ht="15" customHeight="1">
      <c r="A17" s="53" t="s">
        <v>38</v>
      </c>
      <c r="B17" s="77"/>
    </row>
    <row r="18" spans="1:2" ht="75" customHeight="1">
      <c r="A18" s="79" t="s">
        <v>43</v>
      </c>
      <c r="B18" s="77" t="s">
        <v>438</v>
      </c>
    </row>
    <row r="19" spans="1:2" ht="70.5" customHeight="1">
      <c r="A19" s="79" t="s">
        <v>44</v>
      </c>
      <c r="B19" s="77" t="s">
        <v>568</v>
      </c>
    </row>
    <row r="20" spans="1:2" ht="150.75" customHeight="1">
      <c r="A20" s="79" t="s">
        <v>45</v>
      </c>
      <c r="B20" s="80" t="s">
        <v>567</v>
      </c>
    </row>
    <row r="21" spans="1:2" ht="15" customHeight="1">
      <c r="A21" s="70" t="s">
        <v>62</v>
      </c>
      <c r="B21" s="71"/>
    </row>
    <row r="22" spans="1:2" ht="15" customHeight="1">
      <c r="A22" s="79" t="s">
        <v>46</v>
      </c>
      <c r="B22" s="81">
        <v>6359</v>
      </c>
    </row>
    <row r="23" spans="1:2" ht="30" customHeight="1">
      <c r="A23" s="79" t="s">
        <v>47</v>
      </c>
      <c r="B23" s="77" t="s">
        <v>441</v>
      </c>
    </row>
    <row r="24" spans="1:2" ht="45" customHeight="1">
      <c r="A24" s="79" t="s">
        <v>48</v>
      </c>
      <c r="B24" s="77" t="s">
        <v>442</v>
      </c>
    </row>
    <row r="25" spans="1:2" ht="15" customHeight="1">
      <c r="A25" s="53" t="s">
        <v>73</v>
      </c>
      <c r="B25" s="71"/>
    </row>
    <row r="26" spans="1:2" ht="30" customHeight="1">
      <c r="A26" s="79" t="s">
        <v>49</v>
      </c>
      <c r="B26" s="71"/>
    </row>
    <row r="27" spans="1:2" ht="24.75" customHeight="1">
      <c r="A27" s="53" t="s">
        <v>51</v>
      </c>
      <c r="B27" s="71"/>
    </row>
    <row r="28" spans="1:2" ht="15" customHeight="1">
      <c r="A28" s="79" t="s">
        <v>53</v>
      </c>
      <c r="B28" s="77"/>
    </row>
    <row r="29" spans="1:2" ht="128.25" customHeight="1">
      <c r="A29" s="34" t="s">
        <v>54</v>
      </c>
      <c r="B29" s="77"/>
    </row>
    <row r="30" spans="1:2" ht="45" customHeight="1">
      <c r="A30" s="79" t="s">
        <v>55</v>
      </c>
      <c r="B30" s="77"/>
    </row>
    <row r="31" spans="1:2" ht="15" customHeight="1">
      <c r="A31" s="70" t="s">
        <v>52</v>
      </c>
      <c r="B31" s="71"/>
    </row>
    <row r="32" spans="1:2" ht="30" customHeight="1">
      <c r="A32" s="79" t="s">
        <v>56</v>
      </c>
      <c r="B32" s="71"/>
    </row>
    <row r="33" spans="1:2" ht="30" customHeight="1">
      <c r="A33" s="79" t="s">
        <v>57</v>
      </c>
      <c r="B33" s="71"/>
    </row>
    <row r="34" spans="1:2" ht="30" customHeight="1">
      <c r="A34" s="79" t="s">
        <v>74</v>
      </c>
      <c r="B34" s="71"/>
    </row>
    <row r="35" spans="1:2" ht="57" customHeight="1">
      <c r="A35" s="79" t="s">
        <v>75</v>
      </c>
      <c r="B35" s="77" t="s">
        <v>582</v>
      </c>
    </row>
    <row r="37" spans="1:2" ht="15" customHeight="1">
      <c r="A37" s="17" t="s">
        <v>583</v>
      </c>
      <c r="B37" s="23" t="s">
        <v>432</v>
      </c>
    </row>
    <row r="38" spans="1:5" ht="15" customHeight="1">
      <c r="A38" s="25"/>
      <c r="B38" s="17" t="s">
        <v>581</v>
      </c>
      <c r="C38" s="27"/>
      <c r="D38" s="27"/>
      <c r="E38" s="27"/>
    </row>
    <row r="39" ht="15" customHeight="1">
      <c r="B39" s="23" t="s">
        <v>72</v>
      </c>
    </row>
    <row r="40" ht="9" customHeight="1">
      <c r="B40" s="17" t="s">
        <v>433</v>
      </c>
    </row>
    <row r="42" spans="2:3" ht="15" customHeight="1">
      <c r="B42" s="26"/>
      <c r="C42" s="26"/>
    </row>
    <row r="43" spans="2:3" ht="15" customHeight="1">
      <c r="B43" s="26"/>
      <c r="C43" s="26"/>
    </row>
    <row r="44" spans="2:3" ht="15" customHeight="1">
      <c r="B44" s="26"/>
      <c r="C44" s="26"/>
    </row>
    <row r="45" spans="2:3" ht="15" customHeight="1">
      <c r="B45" s="26"/>
      <c r="C45" s="26"/>
    </row>
    <row r="46" spans="2:3" ht="15" customHeight="1">
      <c r="B46" s="26"/>
      <c r="C46" s="26"/>
    </row>
    <row r="47" spans="2:3" ht="15" customHeight="1">
      <c r="B47" s="26"/>
      <c r="C47" s="26"/>
    </row>
  </sheetData>
  <sheetProtection/>
  <hyperlinks>
    <hyperlink ref="B10" r:id="rId1" display="www.bosnalijek.ba"/>
    <hyperlink ref="B9" r:id="rId2" display="info@bosnalijek.ba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66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2"/>
  <sheetViews>
    <sheetView zoomScalePageLayoutView="0" workbookViewId="0" topLeftCell="A163">
      <selection activeCell="B201" sqref="B201"/>
    </sheetView>
  </sheetViews>
  <sheetFormatPr defaultColWidth="9.00390625" defaultRowHeight="15" customHeight="1"/>
  <cols>
    <col min="1" max="1" width="18.75390625" style="27" customWidth="1"/>
    <col min="2" max="3" width="30.75390625" style="27" customWidth="1"/>
    <col min="4" max="4" width="12.75390625" style="27" customWidth="1"/>
    <col min="5" max="7" width="2.75390625" style="27" customWidth="1"/>
    <col min="8" max="9" width="15.75390625" style="27" customWidth="1"/>
    <col min="10" max="11" width="9.125" style="27" customWidth="1"/>
    <col min="12" max="12" width="10.125" style="27" bestFit="1" customWidth="1"/>
    <col min="13" max="16384" width="9.125" style="27" customWidth="1"/>
  </cols>
  <sheetData>
    <row r="1" spans="1:9" ht="15" customHeight="1">
      <c r="A1" s="26"/>
      <c r="B1" s="20"/>
      <c r="I1" s="43" t="s">
        <v>34</v>
      </c>
    </row>
    <row r="2" spans="1:9" ht="15" customHeight="1">
      <c r="A2" s="19"/>
      <c r="C2" s="21"/>
      <c r="I2" s="43" t="s">
        <v>63</v>
      </c>
    </row>
    <row r="3" spans="1:9" ht="15" customHeight="1">
      <c r="A3" s="67" t="s">
        <v>229</v>
      </c>
      <c r="B3" s="139" t="s">
        <v>427</v>
      </c>
      <c r="C3" s="118"/>
      <c r="D3" s="118"/>
      <c r="E3" s="118"/>
      <c r="F3" s="118"/>
      <c r="G3" s="118"/>
      <c r="H3" s="118"/>
      <c r="I3" s="118"/>
    </row>
    <row r="4" spans="1:9" ht="15" customHeight="1">
      <c r="A4" s="67" t="s">
        <v>76</v>
      </c>
      <c r="B4" s="139" t="s">
        <v>428</v>
      </c>
      <c r="C4" s="118"/>
      <c r="D4" s="118"/>
      <c r="E4" s="118"/>
      <c r="F4" s="118"/>
      <c r="G4" s="118"/>
      <c r="H4" s="118"/>
      <c r="I4" s="118"/>
    </row>
    <row r="5" spans="1:9" ht="15" customHeight="1">
      <c r="A5" s="67" t="s">
        <v>77</v>
      </c>
      <c r="B5" s="140">
        <v>24420</v>
      </c>
      <c r="C5" s="140"/>
      <c r="D5" s="140"/>
      <c r="E5" s="140"/>
      <c r="F5" s="140"/>
      <c r="G5" s="140"/>
      <c r="H5" s="140"/>
      <c r="I5" s="140"/>
    </row>
    <row r="6" spans="1:9" ht="15" customHeight="1">
      <c r="A6" s="67" t="s">
        <v>78</v>
      </c>
      <c r="B6" s="140" t="s">
        <v>478</v>
      </c>
      <c r="C6" s="140"/>
      <c r="D6" s="140"/>
      <c r="E6" s="140"/>
      <c r="F6" s="140"/>
      <c r="G6" s="140"/>
      <c r="H6" s="140"/>
      <c r="I6" s="140"/>
    </row>
    <row r="7" spans="1:9" ht="15" customHeight="1">
      <c r="A7" s="67" t="s">
        <v>79</v>
      </c>
      <c r="B7" s="140" t="s">
        <v>478</v>
      </c>
      <c r="C7" s="140"/>
      <c r="D7" s="140"/>
      <c r="E7" s="140"/>
      <c r="F7" s="140"/>
      <c r="G7" s="140"/>
      <c r="H7" s="140"/>
      <c r="I7" s="140"/>
    </row>
    <row r="8" spans="4:9" ht="15" customHeight="1">
      <c r="D8" s="29"/>
      <c r="H8" s="30"/>
      <c r="I8" s="30"/>
    </row>
    <row r="9" spans="1:9" ht="15" customHeight="1">
      <c r="A9" s="141" t="s">
        <v>80</v>
      </c>
      <c r="B9" s="142"/>
      <c r="C9" s="142"/>
      <c r="D9" s="142"/>
      <c r="E9" s="142"/>
      <c r="F9" s="142"/>
      <c r="G9" s="142"/>
      <c r="H9" s="142"/>
      <c r="I9" s="142"/>
    </row>
    <row r="10" spans="1:9" ht="15" customHeight="1">
      <c r="A10" s="124" t="s">
        <v>570</v>
      </c>
      <c r="B10" s="124"/>
      <c r="C10" s="124"/>
      <c r="D10" s="124"/>
      <c r="E10" s="124"/>
      <c r="F10" s="124"/>
      <c r="G10" s="124"/>
      <c r="H10" s="124"/>
      <c r="I10" s="124"/>
    </row>
    <row r="11" ht="15" customHeight="1">
      <c r="I11" s="66" t="s">
        <v>396</v>
      </c>
    </row>
    <row r="12" spans="1:9" ht="15" customHeight="1">
      <c r="A12" s="125" t="s">
        <v>29</v>
      </c>
      <c r="B12" s="125" t="s">
        <v>81</v>
      </c>
      <c r="C12" s="125"/>
      <c r="D12" s="127" t="s">
        <v>82</v>
      </c>
      <c r="E12" s="130" t="s">
        <v>398</v>
      </c>
      <c r="F12" s="131"/>
      <c r="G12" s="132"/>
      <c r="H12" s="125" t="s">
        <v>83</v>
      </c>
      <c r="I12" s="125"/>
    </row>
    <row r="13" spans="1:9" ht="15" customHeight="1">
      <c r="A13" s="125"/>
      <c r="B13" s="125"/>
      <c r="C13" s="125"/>
      <c r="D13" s="128"/>
      <c r="E13" s="133"/>
      <c r="F13" s="134"/>
      <c r="G13" s="135"/>
      <c r="H13" s="125"/>
      <c r="I13" s="125"/>
    </row>
    <row r="14" spans="1:9" ht="15" customHeight="1">
      <c r="A14" s="126"/>
      <c r="B14" s="125"/>
      <c r="C14" s="125"/>
      <c r="D14" s="128"/>
      <c r="E14" s="133"/>
      <c r="F14" s="134"/>
      <c r="G14" s="135"/>
      <c r="H14" s="44" t="s">
        <v>84</v>
      </c>
      <c r="I14" s="44" t="s">
        <v>85</v>
      </c>
    </row>
    <row r="15" spans="1:9" ht="15" customHeight="1">
      <c r="A15" s="126"/>
      <c r="B15" s="125"/>
      <c r="C15" s="125"/>
      <c r="D15" s="129"/>
      <c r="E15" s="136"/>
      <c r="F15" s="137"/>
      <c r="G15" s="138"/>
      <c r="H15" s="44" t="s">
        <v>86</v>
      </c>
      <c r="I15" s="44" t="s">
        <v>86</v>
      </c>
    </row>
    <row r="16" spans="1:9" ht="15" customHeight="1">
      <c r="A16" s="44">
        <v>1</v>
      </c>
      <c r="B16" s="125">
        <v>2</v>
      </c>
      <c r="C16" s="125"/>
      <c r="D16" s="44">
        <v>3</v>
      </c>
      <c r="E16" s="125">
        <v>4</v>
      </c>
      <c r="F16" s="125"/>
      <c r="G16" s="125"/>
      <c r="H16" s="44">
        <v>5</v>
      </c>
      <c r="I16" s="44">
        <v>6</v>
      </c>
    </row>
    <row r="17" spans="1:9" ht="15" customHeight="1">
      <c r="A17" s="32"/>
      <c r="B17" s="117" t="s">
        <v>87</v>
      </c>
      <c r="C17" s="117"/>
      <c r="D17" s="32"/>
      <c r="E17" s="118"/>
      <c r="F17" s="118"/>
      <c r="G17" s="118"/>
      <c r="H17" s="32"/>
      <c r="I17" s="32"/>
    </row>
    <row r="18" spans="1:9" ht="15" customHeight="1">
      <c r="A18" s="32"/>
      <c r="B18" s="115" t="s">
        <v>88</v>
      </c>
      <c r="C18" s="115"/>
      <c r="D18" s="32"/>
      <c r="E18" s="120"/>
      <c r="F18" s="121"/>
      <c r="G18" s="122"/>
      <c r="H18" s="35"/>
      <c r="I18" s="35"/>
    </row>
    <row r="19" spans="1:9" ht="15" customHeight="1">
      <c r="A19" s="32"/>
      <c r="B19" s="117" t="s">
        <v>443</v>
      </c>
      <c r="C19" s="117"/>
      <c r="D19" s="32"/>
      <c r="E19" s="37">
        <v>2</v>
      </c>
      <c r="F19" s="46">
        <v>0</v>
      </c>
      <c r="G19" s="38">
        <v>1</v>
      </c>
      <c r="H19" s="36">
        <f>SUM(H20,H24,H28,H29)</f>
        <v>14978367</v>
      </c>
      <c r="I19" s="56">
        <f>SUM(I20,I24,I28,I29)</f>
        <v>26601247.95</v>
      </c>
    </row>
    <row r="20" spans="1:9" ht="15" customHeight="1">
      <c r="A20" s="32">
        <v>60</v>
      </c>
      <c r="B20" s="115" t="s">
        <v>89</v>
      </c>
      <c r="C20" s="115"/>
      <c r="D20" s="32"/>
      <c r="E20" s="37">
        <v>2</v>
      </c>
      <c r="F20" s="46">
        <v>0</v>
      </c>
      <c r="G20" s="38">
        <v>2</v>
      </c>
      <c r="H20" s="57">
        <f>SUM(H21:H23)</f>
        <v>3279455</v>
      </c>
      <c r="I20" s="57">
        <f>SUM(I21:I23)</f>
        <v>2880325.95</v>
      </c>
    </row>
    <row r="21" spans="1:9" ht="15" customHeight="1">
      <c r="A21" s="32">
        <v>600</v>
      </c>
      <c r="B21" s="115" t="s">
        <v>90</v>
      </c>
      <c r="C21" s="115"/>
      <c r="D21" s="32"/>
      <c r="E21" s="37">
        <v>2</v>
      </c>
      <c r="F21" s="46">
        <v>0</v>
      </c>
      <c r="G21" s="38">
        <v>3</v>
      </c>
      <c r="H21" s="35"/>
      <c r="I21" s="57"/>
    </row>
    <row r="22" spans="1:9" ht="15" customHeight="1">
      <c r="A22" s="32">
        <v>601</v>
      </c>
      <c r="B22" s="115" t="s">
        <v>91</v>
      </c>
      <c r="C22" s="115"/>
      <c r="D22" s="32"/>
      <c r="E22" s="37">
        <v>2</v>
      </c>
      <c r="F22" s="46">
        <v>0</v>
      </c>
      <c r="G22" s="38">
        <v>4</v>
      </c>
      <c r="H22" s="57">
        <v>3279455</v>
      </c>
      <c r="I22" s="57">
        <v>2880325.95</v>
      </c>
    </row>
    <row r="23" spans="1:9" ht="15" customHeight="1">
      <c r="A23" s="32">
        <v>602</v>
      </c>
      <c r="B23" s="115" t="s">
        <v>92</v>
      </c>
      <c r="C23" s="115"/>
      <c r="D23" s="32"/>
      <c r="E23" s="37">
        <v>2</v>
      </c>
      <c r="F23" s="46">
        <v>0</v>
      </c>
      <c r="G23" s="38">
        <v>5</v>
      </c>
      <c r="H23" s="57"/>
      <c r="I23" s="57"/>
    </row>
    <row r="24" spans="1:9" ht="15" customHeight="1">
      <c r="A24" s="32">
        <v>61</v>
      </c>
      <c r="B24" s="115" t="s">
        <v>93</v>
      </c>
      <c r="C24" s="115"/>
      <c r="D24" s="32"/>
      <c r="E24" s="37">
        <v>2</v>
      </c>
      <c r="F24" s="46">
        <v>0</v>
      </c>
      <c r="G24" s="38">
        <v>6</v>
      </c>
      <c r="H24" s="57">
        <f>SUM(H25:H27)</f>
        <v>11579126</v>
      </c>
      <c r="I24" s="57">
        <f>SUM(I25:I27)</f>
        <v>23524494</v>
      </c>
    </row>
    <row r="25" spans="1:9" ht="15" customHeight="1">
      <c r="A25" s="32">
        <v>610</v>
      </c>
      <c r="B25" s="115" t="s">
        <v>94</v>
      </c>
      <c r="C25" s="115"/>
      <c r="D25" s="32"/>
      <c r="E25" s="37">
        <v>2</v>
      </c>
      <c r="F25" s="46">
        <v>0</v>
      </c>
      <c r="G25" s="38">
        <v>7</v>
      </c>
      <c r="H25" s="57"/>
      <c r="I25" s="57"/>
    </row>
    <row r="26" spans="1:9" ht="15" customHeight="1">
      <c r="A26" s="32">
        <v>611</v>
      </c>
      <c r="B26" s="115" t="s">
        <v>95</v>
      </c>
      <c r="C26" s="115"/>
      <c r="D26" s="32"/>
      <c r="E26" s="37">
        <v>2</v>
      </c>
      <c r="F26" s="46">
        <v>0</v>
      </c>
      <c r="G26" s="38">
        <v>8</v>
      </c>
      <c r="H26" s="57">
        <v>8915407</v>
      </c>
      <c r="I26" s="57">
        <v>10991527</v>
      </c>
    </row>
    <row r="27" spans="1:9" ht="15" customHeight="1">
      <c r="A27" s="32">
        <v>612</v>
      </c>
      <c r="B27" s="115" t="s">
        <v>96</v>
      </c>
      <c r="C27" s="115"/>
      <c r="D27" s="32"/>
      <c r="E27" s="37">
        <v>2</v>
      </c>
      <c r="F27" s="46">
        <v>0</v>
      </c>
      <c r="G27" s="38">
        <v>9</v>
      </c>
      <c r="H27" s="57">
        <v>2663719</v>
      </c>
      <c r="I27" s="57">
        <v>12532967</v>
      </c>
    </row>
    <row r="28" spans="1:9" ht="15" customHeight="1">
      <c r="A28" s="32">
        <v>62</v>
      </c>
      <c r="B28" s="115" t="s">
        <v>97</v>
      </c>
      <c r="C28" s="115"/>
      <c r="D28" s="32"/>
      <c r="E28" s="37">
        <v>2</v>
      </c>
      <c r="F28" s="46">
        <v>1</v>
      </c>
      <c r="G28" s="38">
        <v>0</v>
      </c>
      <c r="H28" s="57"/>
      <c r="I28" s="57"/>
    </row>
    <row r="29" spans="1:9" ht="15" customHeight="1">
      <c r="A29" s="32">
        <v>65</v>
      </c>
      <c r="B29" s="115" t="s">
        <v>98</v>
      </c>
      <c r="C29" s="115"/>
      <c r="D29" s="32"/>
      <c r="E29" s="37">
        <v>2</v>
      </c>
      <c r="F29" s="46">
        <v>1</v>
      </c>
      <c r="G29" s="38">
        <v>1</v>
      </c>
      <c r="H29" s="57">
        <v>119786</v>
      </c>
      <c r="I29" s="57">
        <v>196428</v>
      </c>
    </row>
    <row r="30" spans="1:9" ht="15" customHeight="1">
      <c r="A30" s="32"/>
      <c r="B30" s="117" t="s">
        <v>444</v>
      </c>
      <c r="C30" s="117"/>
      <c r="D30" s="32"/>
      <c r="E30" s="37">
        <v>2</v>
      </c>
      <c r="F30" s="46">
        <v>1</v>
      </c>
      <c r="G30" s="38">
        <v>2</v>
      </c>
      <c r="H30" s="56">
        <f>SUM(H31,H32,H33,H37,H38,H39,H40-H41,H42)</f>
        <v>18008447.21</v>
      </c>
      <c r="I30" s="56">
        <f>SUM(I31,I32,I33,I37,I38,I39,I40-I41,I42)</f>
        <v>22226422.080000002</v>
      </c>
    </row>
    <row r="31" spans="1:9" ht="15" customHeight="1">
      <c r="A31" s="32">
        <v>50</v>
      </c>
      <c r="B31" s="115" t="s">
        <v>99</v>
      </c>
      <c r="C31" s="115"/>
      <c r="D31" s="32"/>
      <c r="E31" s="37">
        <v>2</v>
      </c>
      <c r="F31" s="46">
        <v>1</v>
      </c>
      <c r="G31" s="38">
        <v>3</v>
      </c>
      <c r="H31" s="57">
        <v>2368203</v>
      </c>
      <c r="I31" s="57">
        <v>2006186</v>
      </c>
    </row>
    <row r="32" spans="1:9" ht="15" customHeight="1">
      <c r="A32" s="32">
        <v>51</v>
      </c>
      <c r="B32" s="115" t="s">
        <v>100</v>
      </c>
      <c r="C32" s="115"/>
      <c r="D32" s="32"/>
      <c r="E32" s="37">
        <v>2</v>
      </c>
      <c r="F32" s="46">
        <v>1</v>
      </c>
      <c r="G32" s="38">
        <v>4</v>
      </c>
      <c r="H32" s="57">
        <v>5480741</v>
      </c>
      <c r="I32" s="57">
        <v>6598851</v>
      </c>
    </row>
    <row r="33" spans="1:9" ht="15" customHeight="1">
      <c r="A33" s="32">
        <v>52</v>
      </c>
      <c r="B33" s="115" t="s">
        <v>101</v>
      </c>
      <c r="C33" s="115"/>
      <c r="D33" s="32"/>
      <c r="E33" s="37">
        <v>2</v>
      </c>
      <c r="F33" s="46">
        <v>1</v>
      </c>
      <c r="G33" s="38">
        <v>5</v>
      </c>
      <c r="H33" s="57">
        <f>SUM(H34:H36)</f>
        <v>5853711</v>
      </c>
      <c r="I33" s="57">
        <f>SUM(I34:I36)</f>
        <v>6316365</v>
      </c>
    </row>
    <row r="34" spans="1:9" ht="15" customHeight="1">
      <c r="A34" s="32" t="s">
        <v>102</v>
      </c>
      <c r="B34" s="115" t="s">
        <v>103</v>
      </c>
      <c r="C34" s="115"/>
      <c r="D34" s="32"/>
      <c r="E34" s="37">
        <v>2</v>
      </c>
      <c r="F34" s="46">
        <v>1</v>
      </c>
      <c r="G34" s="38">
        <v>6</v>
      </c>
      <c r="H34" s="57">
        <v>4018190</v>
      </c>
      <c r="I34" s="57">
        <v>4011497</v>
      </c>
    </row>
    <row r="35" spans="1:9" ht="15" customHeight="1">
      <c r="A35" s="32" t="s">
        <v>104</v>
      </c>
      <c r="B35" s="115" t="s">
        <v>105</v>
      </c>
      <c r="C35" s="115"/>
      <c r="D35" s="32"/>
      <c r="E35" s="37">
        <v>2</v>
      </c>
      <c r="F35" s="46">
        <v>1</v>
      </c>
      <c r="G35" s="38">
        <v>7</v>
      </c>
      <c r="H35" s="57">
        <v>1090284</v>
      </c>
      <c r="I35" s="57">
        <v>1361881</v>
      </c>
    </row>
    <row r="36" spans="1:9" ht="15" customHeight="1">
      <c r="A36" s="32" t="s">
        <v>106</v>
      </c>
      <c r="B36" s="115" t="s">
        <v>107</v>
      </c>
      <c r="C36" s="115"/>
      <c r="D36" s="32"/>
      <c r="E36" s="37">
        <v>2</v>
      </c>
      <c r="F36" s="46">
        <v>1</v>
      </c>
      <c r="G36" s="38">
        <v>8</v>
      </c>
      <c r="H36" s="57">
        <v>745237</v>
      </c>
      <c r="I36" s="57">
        <v>942987</v>
      </c>
    </row>
    <row r="37" spans="1:9" ht="15" customHeight="1">
      <c r="A37" s="32">
        <v>53</v>
      </c>
      <c r="B37" s="115" t="s">
        <v>108</v>
      </c>
      <c r="C37" s="115"/>
      <c r="D37" s="32"/>
      <c r="E37" s="37">
        <v>2</v>
      </c>
      <c r="F37" s="46">
        <v>1</v>
      </c>
      <c r="G37" s="38">
        <v>9</v>
      </c>
      <c r="H37" s="57">
        <v>2071729</v>
      </c>
      <c r="I37" s="57">
        <v>2827797</v>
      </c>
    </row>
    <row r="38" spans="1:9" ht="15" customHeight="1">
      <c r="A38" s="32" t="s">
        <v>109</v>
      </c>
      <c r="B38" s="115" t="s">
        <v>110</v>
      </c>
      <c r="C38" s="115"/>
      <c r="D38" s="32"/>
      <c r="E38" s="37">
        <v>2</v>
      </c>
      <c r="F38" s="46">
        <v>2</v>
      </c>
      <c r="G38" s="38">
        <v>0</v>
      </c>
      <c r="H38" s="57">
        <v>1842403</v>
      </c>
      <c r="I38" s="57">
        <v>1898064</v>
      </c>
    </row>
    <row r="39" spans="1:9" ht="15" customHeight="1">
      <c r="A39" s="32" t="s">
        <v>111</v>
      </c>
      <c r="B39" s="115" t="s">
        <v>112</v>
      </c>
      <c r="C39" s="115"/>
      <c r="D39" s="32"/>
      <c r="E39" s="37">
        <v>2</v>
      </c>
      <c r="F39" s="46">
        <v>2</v>
      </c>
      <c r="G39" s="38">
        <v>1</v>
      </c>
      <c r="H39" s="58"/>
      <c r="I39" s="57"/>
    </row>
    <row r="40" spans="1:9" ht="15" customHeight="1">
      <c r="A40" s="32">
        <v>55</v>
      </c>
      <c r="B40" s="115" t="s">
        <v>113</v>
      </c>
      <c r="C40" s="115"/>
      <c r="D40" s="32"/>
      <c r="E40" s="37">
        <v>2</v>
      </c>
      <c r="F40" s="46">
        <v>2</v>
      </c>
      <c r="G40" s="38">
        <v>2</v>
      </c>
      <c r="H40" s="57">
        <v>3073599</v>
      </c>
      <c r="I40" s="57">
        <v>3844885</v>
      </c>
    </row>
    <row r="41" spans="1:9" ht="15" customHeight="1">
      <c r="A41" s="42" t="s">
        <v>114</v>
      </c>
      <c r="B41" s="115" t="s">
        <v>115</v>
      </c>
      <c r="C41" s="115"/>
      <c r="D41" s="32"/>
      <c r="E41" s="37">
        <v>2</v>
      </c>
      <c r="F41" s="46">
        <v>2</v>
      </c>
      <c r="G41" s="38">
        <v>3</v>
      </c>
      <c r="H41" s="57">
        <v>7360568.16</v>
      </c>
      <c r="I41" s="57">
        <v>8616316.809999999</v>
      </c>
    </row>
    <row r="42" spans="1:9" ht="15" customHeight="1">
      <c r="A42" s="32" t="s">
        <v>116</v>
      </c>
      <c r="B42" s="115" t="s">
        <v>117</v>
      </c>
      <c r="C42" s="115"/>
      <c r="D42" s="32"/>
      <c r="E42" s="37">
        <v>2</v>
      </c>
      <c r="F42" s="46">
        <v>2</v>
      </c>
      <c r="G42" s="47">
        <v>4</v>
      </c>
      <c r="H42" s="57">
        <v>4678629.37</v>
      </c>
      <c r="I42" s="57">
        <v>7350590.89</v>
      </c>
    </row>
    <row r="43" spans="1:9" ht="15" customHeight="1">
      <c r="A43" s="32"/>
      <c r="B43" s="117" t="s">
        <v>445</v>
      </c>
      <c r="C43" s="117"/>
      <c r="D43" s="32"/>
      <c r="E43" s="37">
        <v>2</v>
      </c>
      <c r="F43" s="46">
        <v>2</v>
      </c>
      <c r="G43" s="38">
        <v>5</v>
      </c>
      <c r="H43" s="56"/>
      <c r="I43" s="56">
        <f>SUM(I19-I30)</f>
        <v>4374825.869999997</v>
      </c>
    </row>
    <row r="44" spans="1:9" ht="15" customHeight="1">
      <c r="A44" s="32"/>
      <c r="B44" s="117" t="s">
        <v>446</v>
      </c>
      <c r="C44" s="117"/>
      <c r="D44" s="32"/>
      <c r="E44" s="37">
        <v>2</v>
      </c>
      <c r="F44" s="46">
        <v>2</v>
      </c>
      <c r="G44" s="38">
        <v>6</v>
      </c>
      <c r="H44" s="56">
        <f>SUM(H30-H19)</f>
        <v>3030080.210000001</v>
      </c>
      <c r="I44" s="57"/>
    </row>
    <row r="45" spans="1:9" ht="15" customHeight="1">
      <c r="A45" s="32"/>
      <c r="B45" s="115" t="s">
        <v>118</v>
      </c>
      <c r="C45" s="115"/>
      <c r="D45" s="32"/>
      <c r="E45" s="37"/>
      <c r="F45" s="46"/>
      <c r="G45" s="47"/>
      <c r="H45" s="57"/>
      <c r="I45" s="57"/>
    </row>
    <row r="46" spans="1:9" ht="15" customHeight="1">
      <c r="A46" s="32">
        <v>66</v>
      </c>
      <c r="B46" s="117" t="s">
        <v>447</v>
      </c>
      <c r="C46" s="117"/>
      <c r="D46" s="32"/>
      <c r="E46" s="37">
        <v>2</v>
      </c>
      <c r="F46" s="46">
        <v>2</v>
      </c>
      <c r="G46" s="47">
        <v>7</v>
      </c>
      <c r="H46" s="56">
        <f>SUM(H47:H52)</f>
        <v>33113</v>
      </c>
      <c r="I46" s="56">
        <f>SUM(I47:I52)</f>
        <v>877517</v>
      </c>
    </row>
    <row r="47" spans="1:9" ht="15" customHeight="1">
      <c r="A47" s="32">
        <v>660</v>
      </c>
      <c r="B47" s="115" t="s">
        <v>119</v>
      </c>
      <c r="C47" s="115"/>
      <c r="D47" s="32"/>
      <c r="E47" s="37">
        <v>2</v>
      </c>
      <c r="F47" s="46">
        <v>2</v>
      </c>
      <c r="G47" s="47">
        <v>8</v>
      </c>
      <c r="H47" s="58"/>
      <c r="I47" s="57"/>
    </row>
    <row r="48" spans="1:9" ht="15" customHeight="1">
      <c r="A48" s="32">
        <v>661</v>
      </c>
      <c r="B48" s="115" t="s">
        <v>120</v>
      </c>
      <c r="C48" s="115"/>
      <c r="D48" s="32"/>
      <c r="E48" s="37">
        <v>2</v>
      </c>
      <c r="F48" s="46">
        <v>2</v>
      </c>
      <c r="G48" s="38">
        <v>9</v>
      </c>
      <c r="H48" s="57">
        <v>12895</v>
      </c>
      <c r="I48" s="57">
        <v>11555</v>
      </c>
    </row>
    <row r="49" spans="1:9" ht="15" customHeight="1">
      <c r="A49" s="32">
        <v>662</v>
      </c>
      <c r="B49" s="115" t="s">
        <v>121</v>
      </c>
      <c r="C49" s="115"/>
      <c r="D49" s="32"/>
      <c r="E49" s="37">
        <v>2</v>
      </c>
      <c r="F49" s="46">
        <v>3</v>
      </c>
      <c r="G49" s="38">
        <v>0</v>
      </c>
      <c r="H49" s="57">
        <v>20218</v>
      </c>
      <c r="I49" s="57">
        <v>165974</v>
      </c>
    </row>
    <row r="50" spans="1:9" ht="15" customHeight="1">
      <c r="A50" s="32">
        <v>663</v>
      </c>
      <c r="B50" s="115" t="s">
        <v>122</v>
      </c>
      <c r="C50" s="115"/>
      <c r="D50" s="32"/>
      <c r="E50" s="37">
        <v>2</v>
      </c>
      <c r="F50" s="46">
        <v>3</v>
      </c>
      <c r="G50" s="38">
        <v>1</v>
      </c>
      <c r="H50" s="58"/>
      <c r="I50" s="57"/>
    </row>
    <row r="51" spans="1:9" ht="15" customHeight="1">
      <c r="A51" s="32">
        <v>664</v>
      </c>
      <c r="B51" s="115" t="s">
        <v>123</v>
      </c>
      <c r="C51" s="115"/>
      <c r="D51" s="32"/>
      <c r="E51" s="37">
        <v>2</v>
      </c>
      <c r="F51" s="46">
        <v>3</v>
      </c>
      <c r="G51" s="38">
        <v>2</v>
      </c>
      <c r="H51" s="57"/>
      <c r="I51" s="57"/>
    </row>
    <row r="52" spans="1:9" ht="15" customHeight="1">
      <c r="A52" s="32">
        <v>669</v>
      </c>
      <c r="B52" s="115" t="s">
        <v>124</v>
      </c>
      <c r="C52" s="115"/>
      <c r="D52" s="32"/>
      <c r="E52" s="37">
        <v>2</v>
      </c>
      <c r="F52" s="46">
        <v>3</v>
      </c>
      <c r="G52" s="38">
        <v>3</v>
      </c>
      <c r="H52" s="57"/>
      <c r="I52" s="57">
        <v>699988</v>
      </c>
    </row>
    <row r="53" spans="1:9" ht="15" customHeight="1">
      <c r="A53" s="32">
        <v>56</v>
      </c>
      <c r="B53" s="117" t="s">
        <v>448</v>
      </c>
      <c r="C53" s="117"/>
      <c r="D53" s="32"/>
      <c r="E53" s="37">
        <v>2</v>
      </c>
      <c r="F53" s="46">
        <v>3</v>
      </c>
      <c r="G53" s="38">
        <v>4</v>
      </c>
      <c r="H53" s="56">
        <f>SUM(H54:H58)</f>
        <v>929969</v>
      </c>
      <c r="I53" s="56">
        <f>SUM(I54:I58)</f>
        <v>343996</v>
      </c>
    </row>
    <row r="54" spans="1:9" ht="15" customHeight="1">
      <c r="A54" s="32">
        <v>560</v>
      </c>
      <c r="B54" s="115" t="s">
        <v>125</v>
      </c>
      <c r="C54" s="115"/>
      <c r="D54" s="32"/>
      <c r="E54" s="37">
        <v>2</v>
      </c>
      <c r="F54" s="46">
        <v>3</v>
      </c>
      <c r="G54" s="38">
        <v>5</v>
      </c>
      <c r="H54" s="57"/>
      <c r="I54" s="57"/>
    </row>
    <row r="55" spans="1:9" ht="15" customHeight="1">
      <c r="A55" s="32">
        <v>561</v>
      </c>
      <c r="B55" s="115" t="s">
        <v>126</v>
      </c>
      <c r="C55" s="115"/>
      <c r="D55" s="32"/>
      <c r="E55" s="37">
        <v>2</v>
      </c>
      <c r="F55" s="46">
        <v>3</v>
      </c>
      <c r="G55" s="38">
        <v>6</v>
      </c>
      <c r="H55" s="57">
        <v>344484</v>
      </c>
      <c r="I55" s="57">
        <v>290797</v>
      </c>
    </row>
    <row r="56" spans="1:9" ht="15" customHeight="1">
      <c r="A56" s="32">
        <v>562</v>
      </c>
      <c r="B56" s="115" t="s">
        <v>127</v>
      </c>
      <c r="C56" s="115"/>
      <c r="D56" s="32"/>
      <c r="E56" s="37">
        <v>2</v>
      </c>
      <c r="F56" s="46">
        <v>3</v>
      </c>
      <c r="G56" s="38">
        <v>7</v>
      </c>
      <c r="H56" s="57">
        <v>22841</v>
      </c>
      <c r="I56" s="57">
        <v>53199</v>
      </c>
    </row>
    <row r="57" spans="1:9" ht="15" customHeight="1">
      <c r="A57" s="32">
        <v>563</v>
      </c>
      <c r="B57" s="115" t="s">
        <v>128</v>
      </c>
      <c r="C57" s="115"/>
      <c r="D57" s="32"/>
      <c r="E57" s="37">
        <v>2</v>
      </c>
      <c r="F57" s="46">
        <v>3</v>
      </c>
      <c r="G57" s="38">
        <v>8</v>
      </c>
      <c r="H57" s="58"/>
      <c r="I57" s="57"/>
    </row>
    <row r="58" spans="1:9" ht="15" customHeight="1">
      <c r="A58" s="32">
        <v>569</v>
      </c>
      <c r="B58" s="115" t="s">
        <v>129</v>
      </c>
      <c r="C58" s="115"/>
      <c r="D58" s="32"/>
      <c r="E58" s="37">
        <v>2</v>
      </c>
      <c r="F58" s="46">
        <v>3</v>
      </c>
      <c r="G58" s="38">
        <v>9</v>
      </c>
      <c r="H58" s="57">
        <v>562644</v>
      </c>
      <c r="I58" s="57"/>
    </row>
    <row r="59" spans="1:9" ht="15" customHeight="1">
      <c r="A59" s="32"/>
      <c r="B59" s="117" t="s">
        <v>449</v>
      </c>
      <c r="C59" s="117"/>
      <c r="D59" s="32"/>
      <c r="E59" s="37">
        <v>2</v>
      </c>
      <c r="F59" s="46">
        <v>4</v>
      </c>
      <c r="G59" s="38">
        <v>0</v>
      </c>
      <c r="H59" s="56"/>
      <c r="I59" s="56">
        <f>I46-I53</f>
        <v>533521</v>
      </c>
    </row>
    <row r="60" spans="1:9" ht="15" customHeight="1">
      <c r="A60" s="32"/>
      <c r="B60" s="117" t="s">
        <v>450</v>
      </c>
      <c r="C60" s="117"/>
      <c r="D60" s="32"/>
      <c r="E60" s="37">
        <v>2</v>
      </c>
      <c r="F60" s="46">
        <v>4</v>
      </c>
      <c r="G60" s="38">
        <v>1</v>
      </c>
      <c r="H60" s="56">
        <f>SUM(H53-H46)</f>
        <v>896856</v>
      </c>
      <c r="I60" s="56"/>
    </row>
    <row r="61" spans="1:9" ht="15" customHeight="1">
      <c r="A61" s="32"/>
      <c r="B61" s="117" t="s">
        <v>451</v>
      </c>
      <c r="C61" s="117"/>
      <c r="D61" s="32"/>
      <c r="E61" s="37">
        <v>2</v>
      </c>
      <c r="F61" s="46">
        <v>4</v>
      </c>
      <c r="G61" s="38">
        <v>2</v>
      </c>
      <c r="H61" s="56"/>
      <c r="I61" s="56">
        <f>SUM(I43-I44+I59-I60)</f>
        <v>4908346.869999997</v>
      </c>
    </row>
    <row r="62" spans="1:9" ht="15" customHeight="1">
      <c r="A62" s="32"/>
      <c r="B62" s="117" t="s">
        <v>452</v>
      </c>
      <c r="C62" s="117"/>
      <c r="D62" s="32"/>
      <c r="E62" s="37">
        <v>2</v>
      </c>
      <c r="F62" s="46">
        <v>4</v>
      </c>
      <c r="G62" s="38">
        <v>3</v>
      </c>
      <c r="H62" s="56">
        <f>-H43+H44-H59+H60</f>
        <v>3926936.210000001</v>
      </c>
      <c r="I62" s="57"/>
    </row>
    <row r="63" spans="1:9" ht="15" customHeight="1">
      <c r="A63" s="32"/>
      <c r="B63" s="115" t="s">
        <v>130</v>
      </c>
      <c r="C63" s="115"/>
      <c r="D63" s="32"/>
      <c r="E63" s="37"/>
      <c r="F63" s="46"/>
      <c r="G63" s="47"/>
      <c r="H63" s="57"/>
      <c r="I63" s="57"/>
    </row>
    <row r="64" spans="1:9" ht="30" customHeight="1">
      <c r="A64" s="32" t="s">
        <v>479</v>
      </c>
      <c r="B64" s="117" t="s">
        <v>453</v>
      </c>
      <c r="C64" s="117"/>
      <c r="D64" s="28"/>
      <c r="E64" s="48">
        <v>2</v>
      </c>
      <c r="F64" s="49">
        <v>4</v>
      </c>
      <c r="G64" s="47">
        <v>4</v>
      </c>
      <c r="H64" s="56">
        <f>SUM(H65:H73)</f>
        <v>174164</v>
      </c>
      <c r="I64" s="56">
        <f>SUM(I65:I73)</f>
        <v>18357</v>
      </c>
    </row>
    <row r="65" spans="1:9" ht="15" customHeight="1">
      <c r="A65" s="32">
        <v>670</v>
      </c>
      <c r="B65" s="115" t="s">
        <v>131</v>
      </c>
      <c r="C65" s="115"/>
      <c r="D65" s="32"/>
      <c r="E65" s="37">
        <v>2</v>
      </c>
      <c r="F65" s="46">
        <v>4</v>
      </c>
      <c r="G65" s="38">
        <v>5</v>
      </c>
      <c r="H65" s="57">
        <v>1300</v>
      </c>
      <c r="I65" s="57">
        <v>9452</v>
      </c>
    </row>
    <row r="66" spans="1:9" ht="15" customHeight="1">
      <c r="A66" s="32">
        <v>671</v>
      </c>
      <c r="B66" s="115" t="s">
        <v>132</v>
      </c>
      <c r="C66" s="115"/>
      <c r="D66" s="32"/>
      <c r="E66" s="37">
        <v>2</v>
      </c>
      <c r="F66" s="46">
        <v>4</v>
      </c>
      <c r="G66" s="38">
        <v>6</v>
      </c>
      <c r="H66" s="57"/>
      <c r="I66" s="57"/>
    </row>
    <row r="67" spans="1:9" ht="15" customHeight="1">
      <c r="A67" s="32">
        <v>672</v>
      </c>
      <c r="B67" s="115" t="s">
        <v>133</v>
      </c>
      <c r="C67" s="115"/>
      <c r="D67" s="32"/>
      <c r="E67" s="37">
        <v>2</v>
      </c>
      <c r="F67" s="46">
        <v>4</v>
      </c>
      <c r="G67" s="38">
        <v>7</v>
      </c>
      <c r="H67" s="57"/>
      <c r="I67" s="57"/>
    </row>
    <row r="68" spans="1:9" ht="15" customHeight="1">
      <c r="A68" s="32">
        <v>674</v>
      </c>
      <c r="B68" s="115" t="s">
        <v>134</v>
      </c>
      <c r="C68" s="115"/>
      <c r="D68" s="32"/>
      <c r="E68" s="37">
        <v>2</v>
      </c>
      <c r="F68" s="46">
        <v>4</v>
      </c>
      <c r="G68" s="38">
        <v>8</v>
      </c>
      <c r="H68" s="57"/>
      <c r="I68" s="57"/>
    </row>
    <row r="69" spans="1:9" ht="15" customHeight="1">
      <c r="A69" s="32">
        <v>675</v>
      </c>
      <c r="B69" s="115" t="s">
        <v>135</v>
      </c>
      <c r="C69" s="115"/>
      <c r="D69" s="32"/>
      <c r="E69" s="37">
        <v>2</v>
      </c>
      <c r="F69" s="46">
        <v>4</v>
      </c>
      <c r="G69" s="38">
        <v>9</v>
      </c>
      <c r="H69" s="57"/>
      <c r="I69" s="57"/>
    </row>
    <row r="70" spans="1:9" ht="15" customHeight="1">
      <c r="A70" s="32">
        <v>676</v>
      </c>
      <c r="B70" s="115" t="s">
        <v>136</v>
      </c>
      <c r="C70" s="115"/>
      <c r="D70" s="32"/>
      <c r="E70" s="37">
        <v>2</v>
      </c>
      <c r="F70" s="46">
        <v>5</v>
      </c>
      <c r="G70" s="38">
        <v>0</v>
      </c>
      <c r="H70" s="57"/>
      <c r="I70" s="57"/>
    </row>
    <row r="71" spans="1:9" ht="15" customHeight="1">
      <c r="A71" s="32">
        <v>677</v>
      </c>
      <c r="B71" s="115" t="s">
        <v>137</v>
      </c>
      <c r="C71" s="115"/>
      <c r="D71" s="32"/>
      <c r="E71" s="37">
        <v>2</v>
      </c>
      <c r="F71" s="46">
        <v>5</v>
      </c>
      <c r="G71" s="38">
        <v>1</v>
      </c>
      <c r="H71" s="57">
        <v>172864</v>
      </c>
      <c r="I71" s="57">
        <v>8905</v>
      </c>
    </row>
    <row r="72" spans="1:9" ht="15" customHeight="1">
      <c r="A72" s="32">
        <v>678</v>
      </c>
      <c r="B72" s="115" t="s">
        <v>138</v>
      </c>
      <c r="C72" s="115"/>
      <c r="D72" s="32"/>
      <c r="E72" s="37">
        <v>2</v>
      </c>
      <c r="F72" s="46">
        <v>5</v>
      </c>
      <c r="G72" s="38">
        <v>2</v>
      </c>
      <c r="H72" s="57"/>
      <c r="I72" s="57"/>
    </row>
    <row r="73" spans="1:9" ht="15" customHeight="1">
      <c r="A73" s="32">
        <v>679</v>
      </c>
      <c r="B73" s="115" t="s">
        <v>139</v>
      </c>
      <c r="C73" s="115"/>
      <c r="D73" s="32"/>
      <c r="E73" s="37">
        <v>2</v>
      </c>
      <c r="F73" s="46">
        <v>5</v>
      </c>
      <c r="G73" s="38">
        <v>3</v>
      </c>
      <c r="H73" s="57"/>
      <c r="I73" s="57"/>
    </row>
    <row r="74" spans="1:9" ht="30" customHeight="1">
      <c r="A74" s="32" t="s">
        <v>480</v>
      </c>
      <c r="B74" s="117" t="s">
        <v>454</v>
      </c>
      <c r="C74" s="117"/>
      <c r="D74" s="28"/>
      <c r="E74" s="48">
        <v>2</v>
      </c>
      <c r="F74" s="49">
        <v>5</v>
      </c>
      <c r="G74" s="47">
        <v>4</v>
      </c>
      <c r="H74" s="56">
        <f>SUM(H75:H83)</f>
        <v>587752</v>
      </c>
      <c r="I74" s="56">
        <f>SUM(I75:I83)</f>
        <v>2629148</v>
      </c>
    </row>
    <row r="75" spans="1:9" ht="15" customHeight="1">
      <c r="A75" s="32">
        <v>570</v>
      </c>
      <c r="B75" s="115" t="s">
        <v>140</v>
      </c>
      <c r="C75" s="115"/>
      <c r="D75" s="32"/>
      <c r="E75" s="37">
        <v>2</v>
      </c>
      <c r="F75" s="46">
        <v>5</v>
      </c>
      <c r="G75" s="38">
        <v>5</v>
      </c>
      <c r="H75" s="57">
        <v>1268</v>
      </c>
      <c r="I75" s="57">
        <v>6273</v>
      </c>
    </row>
    <row r="76" spans="1:9" ht="15" customHeight="1">
      <c r="A76" s="32">
        <v>571</v>
      </c>
      <c r="B76" s="115" t="s">
        <v>141</v>
      </c>
      <c r="C76" s="115"/>
      <c r="D76" s="32"/>
      <c r="E76" s="37">
        <v>2</v>
      </c>
      <c r="F76" s="46">
        <v>5</v>
      </c>
      <c r="G76" s="38">
        <v>6</v>
      </c>
      <c r="H76" s="57"/>
      <c r="I76" s="57"/>
    </row>
    <row r="77" spans="1:9" ht="15" customHeight="1">
      <c r="A77" s="32">
        <v>572</v>
      </c>
      <c r="B77" s="115" t="s">
        <v>142</v>
      </c>
      <c r="C77" s="115"/>
      <c r="D77" s="32"/>
      <c r="E77" s="37">
        <v>2</v>
      </c>
      <c r="F77" s="46">
        <v>5</v>
      </c>
      <c r="G77" s="38">
        <v>7</v>
      </c>
      <c r="H77" s="57"/>
      <c r="I77" s="57"/>
    </row>
    <row r="78" spans="1:9" ht="15" customHeight="1">
      <c r="A78" s="32">
        <v>574</v>
      </c>
      <c r="B78" s="115" t="s">
        <v>143</v>
      </c>
      <c r="C78" s="115"/>
      <c r="D78" s="32"/>
      <c r="E78" s="37">
        <v>2</v>
      </c>
      <c r="F78" s="46">
        <v>5</v>
      </c>
      <c r="G78" s="38">
        <v>8</v>
      </c>
      <c r="H78" s="57"/>
      <c r="I78" s="57"/>
    </row>
    <row r="79" spans="1:9" ht="15" customHeight="1">
      <c r="A79" s="32">
        <v>575</v>
      </c>
      <c r="B79" s="115" t="s">
        <v>144</v>
      </c>
      <c r="C79" s="115"/>
      <c r="D79" s="32"/>
      <c r="E79" s="37">
        <v>2</v>
      </c>
      <c r="F79" s="46">
        <v>5</v>
      </c>
      <c r="G79" s="38">
        <v>9</v>
      </c>
      <c r="H79" s="57"/>
      <c r="I79" s="57"/>
    </row>
    <row r="80" spans="1:9" ht="15" customHeight="1">
      <c r="A80" s="32">
        <v>576</v>
      </c>
      <c r="B80" s="115" t="s">
        <v>145</v>
      </c>
      <c r="C80" s="115"/>
      <c r="D80" s="32"/>
      <c r="E80" s="37">
        <v>2</v>
      </c>
      <c r="F80" s="46">
        <v>6</v>
      </c>
      <c r="G80" s="38">
        <v>0</v>
      </c>
      <c r="H80" s="57"/>
      <c r="I80" s="57"/>
    </row>
    <row r="81" spans="1:9" ht="15" customHeight="1">
      <c r="A81" s="32">
        <v>577</v>
      </c>
      <c r="B81" s="115" t="s">
        <v>146</v>
      </c>
      <c r="C81" s="115"/>
      <c r="D81" s="32"/>
      <c r="E81" s="37">
        <v>2</v>
      </c>
      <c r="F81" s="46">
        <v>6</v>
      </c>
      <c r="G81" s="38">
        <v>1</v>
      </c>
      <c r="H81" s="57"/>
      <c r="I81" s="57"/>
    </row>
    <row r="82" spans="1:9" ht="15" customHeight="1">
      <c r="A82" s="32">
        <v>578</v>
      </c>
      <c r="B82" s="115" t="s">
        <v>147</v>
      </c>
      <c r="C82" s="115"/>
      <c r="D82" s="32"/>
      <c r="E82" s="37">
        <v>2</v>
      </c>
      <c r="F82" s="46">
        <v>6</v>
      </c>
      <c r="G82" s="38">
        <v>2</v>
      </c>
      <c r="H82" s="57"/>
      <c r="I82" s="57">
        <v>1821503</v>
      </c>
    </row>
    <row r="83" spans="1:9" ht="15" customHeight="1">
      <c r="A83" s="32">
        <v>579</v>
      </c>
      <c r="B83" s="115" t="s">
        <v>148</v>
      </c>
      <c r="C83" s="115"/>
      <c r="D83" s="32"/>
      <c r="E83" s="37">
        <v>2</v>
      </c>
      <c r="F83" s="46">
        <v>6</v>
      </c>
      <c r="G83" s="38">
        <v>3</v>
      </c>
      <c r="H83" s="57">
        <v>586484</v>
      </c>
      <c r="I83" s="57">
        <v>801372</v>
      </c>
    </row>
    <row r="84" spans="1:9" ht="15" customHeight="1">
      <c r="A84" s="32"/>
      <c r="B84" s="117" t="s">
        <v>455</v>
      </c>
      <c r="C84" s="117"/>
      <c r="D84" s="32"/>
      <c r="E84" s="37">
        <v>2</v>
      </c>
      <c r="F84" s="46">
        <v>6</v>
      </c>
      <c r="G84" s="38">
        <v>4</v>
      </c>
      <c r="H84" s="57"/>
      <c r="I84" s="57"/>
    </row>
    <row r="85" spans="1:9" ht="15" customHeight="1">
      <c r="A85" s="32"/>
      <c r="B85" s="117" t="s">
        <v>456</v>
      </c>
      <c r="C85" s="117"/>
      <c r="D85" s="32"/>
      <c r="E85" s="37">
        <v>2</v>
      </c>
      <c r="F85" s="46">
        <v>6</v>
      </c>
      <c r="G85" s="38">
        <v>5</v>
      </c>
      <c r="H85" s="56">
        <f>SUM(H74-H64)</f>
        <v>413588</v>
      </c>
      <c r="I85" s="56">
        <f>SUM(I74-I64)</f>
        <v>2610791</v>
      </c>
    </row>
    <row r="86" spans="1:9" ht="30" customHeight="1">
      <c r="A86" s="32"/>
      <c r="B86" s="115" t="s">
        <v>149</v>
      </c>
      <c r="C86" s="115"/>
      <c r="D86" s="32"/>
      <c r="E86" s="37"/>
      <c r="F86" s="46"/>
      <c r="G86" s="47"/>
      <c r="H86" s="57"/>
      <c r="I86" s="57"/>
    </row>
    <row r="87" spans="1:9" ht="15" customHeight="1">
      <c r="A87" s="32" t="s">
        <v>150</v>
      </c>
      <c r="B87" s="117" t="s">
        <v>457</v>
      </c>
      <c r="C87" s="117"/>
      <c r="D87" s="32"/>
      <c r="E87" s="37">
        <v>2</v>
      </c>
      <c r="F87" s="46">
        <v>6</v>
      </c>
      <c r="G87" s="38">
        <v>6</v>
      </c>
      <c r="H87" s="57"/>
      <c r="I87" s="57"/>
    </row>
    <row r="88" spans="1:9" ht="15" customHeight="1">
      <c r="A88" s="32">
        <v>680</v>
      </c>
      <c r="B88" s="115" t="s">
        <v>151</v>
      </c>
      <c r="C88" s="115"/>
      <c r="D88" s="32"/>
      <c r="E88" s="37">
        <v>2</v>
      </c>
      <c r="F88" s="46">
        <v>6</v>
      </c>
      <c r="G88" s="38">
        <v>7</v>
      </c>
      <c r="H88" s="57"/>
      <c r="I88" s="57"/>
    </row>
    <row r="89" spans="1:9" ht="15" customHeight="1">
      <c r="A89" s="32">
        <v>681</v>
      </c>
      <c r="B89" s="115" t="s">
        <v>152</v>
      </c>
      <c r="C89" s="115"/>
      <c r="D89" s="32"/>
      <c r="E89" s="37">
        <v>2</v>
      </c>
      <c r="F89" s="46">
        <v>6</v>
      </c>
      <c r="G89" s="38">
        <v>8</v>
      </c>
      <c r="H89" s="57"/>
      <c r="I89" s="57"/>
    </row>
    <row r="90" spans="1:9" ht="30" customHeight="1">
      <c r="A90" s="32">
        <v>682</v>
      </c>
      <c r="B90" s="115" t="s">
        <v>153</v>
      </c>
      <c r="C90" s="115"/>
      <c r="D90" s="32"/>
      <c r="E90" s="37">
        <v>2</v>
      </c>
      <c r="F90" s="46">
        <v>6</v>
      </c>
      <c r="G90" s="38">
        <v>9</v>
      </c>
      <c r="H90" s="57"/>
      <c r="I90" s="57"/>
    </row>
    <row r="91" spans="1:9" ht="30" customHeight="1">
      <c r="A91" s="32">
        <v>683</v>
      </c>
      <c r="B91" s="115" t="s">
        <v>154</v>
      </c>
      <c r="C91" s="115"/>
      <c r="D91" s="32"/>
      <c r="E91" s="37">
        <v>2</v>
      </c>
      <c r="F91" s="46">
        <v>7</v>
      </c>
      <c r="G91" s="38">
        <v>0</v>
      </c>
      <c r="H91" s="57"/>
      <c r="I91" s="57"/>
    </row>
    <row r="92" spans="1:9" ht="30" customHeight="1">
      <c r="A92" s="32">
        <v>684</v>
      </c>
      <c r="B92" s="115" t="s">
        <v>155</v>
      </c>
      <c r="C92" s="115"/>
      <c r="D92" s="32"/>
      <c r="E92" s="37">
        <v>2</v>
      </c>
      <c r="F92" s="46">
        <v>7</v>
      </c>
      <c r="G92" s="38">
        <v>1</v>
      </c>
      <c r="H92" s="57"/>
      <c r="I92" s="57"/>
    </row>
    <row r="93" spans="1:9" ht="15" customHeight="1">
      <c r="A93" s="32">
        <v>685</v>
      </c>
      <c r="B93" s="115" t="s">
        <v>156</v>
      </c>
      <c r="C93" s="115"/>
      <c r="D93" s="32"/>
      <c r="E93" s="37">
        <v>2</v>
      </c>
      <c r="F93" s="46">
        <v>7</v>
      </c>
      <c r="G93" s="38">
        <v>2</v>
      </c>
      <c r="H93" s="57"/>
      <c r="I93" s="57"/>
    </row>
    <row r="94" spans="1:9" ht="15" customHeight="1">
      <c r="A94" s="32">
        <v>686</v>
      </c>
      <c r="B94" s="115" t="s">
        <v>157</v>
      </c>
      <c r="C94" s="115"/>
      <c r="D94" s="32"/>
      <c r="E94" s="37">
        <v>2</v>
      </c>
      <c r="F94" s="46">
        <v>7</v>
      </c>
      <c r="G94" s="38">
        <v>3</v>
      </c>
      <c r="H94" s="57"/>
      <c r="I94" s="57"/>
    </row>
    <row r="95" spans="1:9" ht="15" customHeight="1">
      <c r="A95" s="32">
        <v>687</v>
      </c>
      <c r="B95" s="115" t="s">
        <v>158</v>
      </c>
      <c r="C95" s="115"/>
      <c r="D95" s="32"/>
      <c r="E95" s="37">
        <v>2</v>
      </c>
      <c r="F95" s="46">
        <v>7</v>
      </c>
      <c r="G95" s="38">
        <v>4</v>
      </c>
      <c r="H95" s="57"/>
      <c r="I95" s="57"/>
    </row>
    <row r="96" spans="1:9" ht="15" customHeight="1">
      <c r="A96" s="32">
        <v>689</v>
      </c>
      <c r="B96" s="115" t="s">
        <v>159</v>
      </c>
      <c r="C96" s="115"/>
      <c r="D96" s="32"/>
      <c r="E96" s="37">
        <v>2</v>
      </c>
      <c r="F96" s="46">
        <v>7</v>
      </c>
      <c r="G96" s="38">
        <v>5</v>
      </c>
      <c r="H96" s="57"/>
      <c r="I96" s="57"/>
    </row>
    <row r="97" spans="1:9" ht="15" customHeight="1">
      <c r="A97" s="32" t="s">
        <v>160</v>
      </c>
      <c r="B97" s="117" t="s">
        <v>458</v>
      </c>
      <c r="C97" s="117"/>
      <c r="D97" s="32"/>
      <c r="E97" s="37">
        <v>2</v>
      </c>
      <c r="F97" s="46">
        <v>7</v>
      </c>
      <c r="G97" s="38">
        <v>6</v>
      </c>
      <c r="H97" s="57"/>
      <c r="I97" s="57"/>
    </row>
    <row r="98" spans="1:9" ht="15" customHeight="1">
      <c r="A98" s="32">
        <v>580</v>
      </c>
      <c r="B98" s="115" t="s">
        <v>161</v>
      </c>
      <c r="C98" s="115"/>
      <c r="D98" s="32"/>
      <c r="E98" s="37">
        <v>2</v>
      </c>
      <c r="F98" s="46">
        <v>7</v>
      </c>
      <c r="G98" s="38">
        <v>7</v>
      </c>
      <c r="H98" s="57"/>
      <c r="I98" s="57"/>
    </row>
    <row r="99" spans="1:9" ht="15" customHeight="1">
      <c r="A99" s="32">
        <v>581</v>
      </c>
      <c r="B99" s="115" t="s">
        <v>162</v>
      </c>
      <c r="C99" s="115"/>
      <c r="D99" s="32"/>
      <c r="E99" s="37">
        <v>2</v>
      </c>
      <c r="F99" s="46">
        <v>7</v>
      </c>
      <c r="G99" s="38">
        <v>8</v>
      </c>
      <c r="H99" s="57"/>
      <c r="I99" s="57"/>
    </row>
    <row r="100" spans="1:9" ht="15" customHeight="1">
      <c r="A100" s="32">
        <v>582</v>
      </c>
      <c r="B100" s="115" t="s">
        <v>163</v>
      </c>
      <c r="C100" s="115"/>
      <c r="D100" s="32"/>
      <c r="E100" s="37">
        <v>2</v>
      </c>
      <c r="F100" s="46">
        <v>7</v>
      </c>
      <c r="G100" s="38">
        <v>9</v>
      </c>
      <c r="H100" s="57"/>
      <c r="I100" s="57"/>
    </row>
    <row r="101" spans="1:9" ht="15" customHeight="1">
      <c r="A101" s="32">
        <v>583</v>
      </c>
      <c r="B101" s="115" t="s">
        <v>164</v>
      </c>
      <c r="C101" s="115"/>
      <c r="D101" s="32"/>
      <c r="E101" s="37">
        <v>2</v>
      </c>
      <c r="F101" s="46">
        <v>8</v>
      </c>
      <c r="G101" s="38">
        <v>0</v>
      </c>
      <c r="H101" s="57"/>
      <c r="I101" s="57"/>
    </row>
    <row r="102" spans="1:9" ht="30" customHeight="1">
      <c r="A102" s="32">
        <v>584</v>
      </c>
      <c r="B102" s="115" t="s">
        <v>165</v>
      </c>
      <c r="C102" s="115"/>
      <c r="D102" s="32"/>
      <c r="E102" s="37">
        <v>2</v>
      </c>
      <c r="F102" s="46">
        <v>8</v>
      </c>
      <c r="G102" s="38">
        <v>1</v>
      </c>
      <c r="H102" s="57"/>
      <c r="I102" s="57"/>
    </row>
    <row r="103" spans="1:9" ht="15" customHeight="1">
      <c r="A103" s="32">
        <v>585</v>
      </c>
      <c r="B103" s="115" t="s">
        <v>166</v>
      </c>
      <c r="C103" s="115"/>
      <c r="D103" s="32"/>
      <c r="E103" s="37">
        <v>2</v>
      </c>
      <c r="F103" s="46">
        <v>8</v>
      </c>
      <c r="G103" s="38">
        <v>2</v>
      </c>
      <c r="H103" s="57"/>
      <c r="I103" s="57"/>
    </row>
    <row r="104" spans="1:9" ht="15" customHeight="1">
      <c r="A104" s="32">
        <v>586</v>
      </c>
      <c r="B104" s="115" t="s">
        <v>167</v>
      </c>
      <c r="C104" s="115"/>
      <c r="D104" s="32"/>
      <c r="E104" s="37">
        <v>2</v>
      </c>
      <c r="F104" s="46">
        <v>8</v>
      </c>
      <c r="G104" s="38">
        <v>3</v>
      </c>
      <c r="H104" s="57"/>
      <c r="I104" s="57"/>
    </row>
    <row r="105" spans="1:9" ht="15" customHeight="1">
      <c r="A105" s="32">
        <v>589</v>
      </c>
      <c r="B105" s="115" t="s">
        <v>168</v>
      </c>
      <c r="C105" s="115"/>
      <c r="D105" s="32"/>
      <c r="E105" s="37">
        <v>2</v>
      </c>
      <c r="F105" s="46">
        <v>8</v>
      </c>
      <c r="G105" s="38">
        <v>4</v>
      </c>
      <c r="H105" s="57"/>
      <c r="I105" s="57"/>
    </row>
    <row r="106" spans="1:9" ht="15" customHeight="1">
      <c r="A106" s="32" t="s">
        <v>169</v>
      </c>
      <c r="B106" s="117" t="s">
        <v>459</v>
      </c>
      <c r="C106" s="117"/>
      <c r="D106" s="32"/>
      <c r="E106" s="37">
        <v>2</v>
      </c>
      <c r="F106" s="46">
        <v>8</v>
      </c>
      <c r="G106" s="38">
        <v>5</v>
      </c>
      <c r="H106" s="57"/>
      <c r="I106" s="57"/>
    </row>
    <row r="107" spans="1:9" ht="15" customHeight="1">
      <c r="A107" s="32">
        <v>640</v>
      </c>
      <c r="B107" s="115" t="s">
        <v>170</v>
      </c>
      <c r="C107" s="115"/>
      <c r="D107" s="32"/>
      <c r="E107" s="37">
        <v>2</v>
      </c>
      <c r="F107" s="46">
        <v>8</v>
      </c>
      <c r="G107" s="38">
        <v>6</v>
      </c>
      <c r="H107" s="57"/>
      <c r="I107" s="57"/>
    </row>
    <row r="108" spans="1:9" ht="15" customHeight="1">
      <c r="A108" s="32">
        <v>641</v>
      </c>
      <c r="B108" s="115" t="s">
        <v>171</v>
      </c>
      <c r="C108" s="115"/>
      <c r="D108" s="32"/>
      <c r="E108" s="37">
        <v>2</v>
      </c>
      <c r="F108" s="46">
        <v>8</v>
      </c>
      <c r="G108" s="38">
        <v>7</v>
      </c>
      <c r="H108" s="57"/>
      <c r="I108" s="57"/>
    </row>
    <row r="109" spans="1:9" ht="15" customHeight="1">
      <c r="A109" s="32">
        <v>642</v>
      </c>
      <c r="B109" s="115" t="s">
        <v>172</v>
      </c>
      <c r="C109" s="115"/>
      <c r="D109" s="32"/>
      <c r="E109" s="37">
        <v>2</v>
      </c>
      <c r="F109" s="46">
        <v>8</v>
      </c>
      <c r="G109" s="38">
        <v>8</v>
      </c>
      <c r="H109" s="57"/>
      <c r="I109" s="57"/>
    </row>
    <row r="110" spans="1:9" ht="15" customHeight="1">
      <c r="A110" s="32" t="s">
        <v>169</v>
      </c>
      <c r="B110" s="117" t="s">
        <v>460</v>
      </c>
      <c r="C110" s="117"/>
      <c r="D110" s="32"/>
      <c r="E110" s="37">
        <v>2</v>
      </c>
      <c r="F110" s="46">
        <v>8</v>
      </c>
      <c r="G110" s="38">
        <v>9</v>
      </c>
      <c r="H110" s="57"/>
      <c r="I110" s="57"/>
    </row>
    <row r="111" spans="1:9" ht="15" customHeight="1">
      <c r="A111" s="32">
        <v>643</v>
      </c>
      <c r="B111" s="115" t="s">
        <v>173</v>
      </c>
      <c r="C111" s="115"/>
      <c r="D111" s="32"/>
      <c r="E111" s="37">
        <v>2</v>
      </c>
      <c r="F111" s="46">
        <v>9</v>
      </c>
      <c r="G111" s="38">
        <v>0</v>
      </c>
      <c r="H111" s="57"/>
      <c r="I111" s="57"/>
    </row>
    <row r="112" spans="1:9" ht="15" customHeight="1">
      <c r="A112" s="32">
        <v>644</v>
      </c>
      <c r="B112" s="115" t="s">
        <v>174</v>
      </c>
      <c r="C112" s="115"/>
      <c r="D112" s="32"/>
      <c r="E112" s="37">
        <v>2</v>
      </c>
      <c r="F112" s="46">
        <v>9</v>
      </c>
      <c r="G112" s="38">
        <v>1</v>
      </c>
      <c r="H112" s="57"/>
      <c r="I112" s="57"/>
    </row>
    <row r="113" spans="1:9" ht="15" customHeight="1">
      <c r="A113" s="32">
        <v>645</v>
      </c>
      <c r="B113" s="115" t="s">
        <v>175</v>
      </c>
      <c r="C113" s="115"/>
      <c r="D113" s="32"/>
      <c r="E113" s="37">
        <v>2</v>
      </c>
      <c r="F113" s="46">
        <v>9</v>
      </c>
      <c r="G113" s="38">
        <v>2</v>
      </c>
      <c r="H113" s="57"/>
      <c r="I113" s="57"/>
    </row>
    <row r="114" spans="1:9" ht="15" customHeight="1">
      <c r="A114" s="32"/>
      <c r="B114" s="117" t="s">
        <v>461</v>
      </c>
      <c r="C114" s="117"/>
      <c r="D114" s="32"/>
      <c r="E114" s="37">
        <v>2</v>
      </c>
      <c r="F114" s="46">
        <v>9</v>
      </c>
      <c r="G114" s="38">
        <v>3</v>
      </c>
      <c r="H114" s="57"/>
      <c r="I114" s="57"/>
    </row>
    <row r="115" spans="1:9" ht="15" customHeight="1">
      <c r="A115" s="32"/>
      <c r="B115" s="117" t="s">
        <v>462</v>
      </c>
      <c r="C115" s="117"/>
      <c r="D115" s="32"/>
      <c r="E115" s="37">
        <v>2</v>
      </c>
      <c r="F115" s="46">
        <v>9</v>
      </c>
      <c r="G115" s="38">
        <v>4</v>
      </c>
      <c r="H115" s="57"/>
      <c r="I115" s="57"/>
    </row>
    <row r="116" spans="1:9" ht="30" customHeight="1">
      <c r="A116" s="32" t="s">
        <v>176</v>
      </c>
      <c r="B116" s="115" t="s">
        <v>177</v>
      </c>
      <c r="C116" s="115"/>
      <c r="D116" s="32"/>
      <c r="E116" s="37">
        <v>2</v>
      </c>
      <c r="F116" s="46">
        <v>9</v>
      </c>
      <c r="G116" s="38">
        <v>5</v>
      </c>
      <c r="H116" s="57">
        <v>30488</v>
      </c>
      <c r="I116" s="57">
        <v>30795</v>
      </c>
    </row>
    <row r="117" spans="1:9" ht="30" customHeight="1">
      <c r="A117" s="32" t="s">
        <v>178</v>
      </c>
      <c r="B117" s="115" t="s">
        <v>179</v>
      </c>
      <c r="C117" s="115"/>
      <c r="D117" s="32"/>
      <c r="E117" s="37">
        <v>2</v>
      </c>
      <c r="F117" s="46">
        <v>9</v>
      </c>
      <c r="G117" s="38">
        <v>6</v>
      </c>
      <c r="H117" s="57">
        <v>437174</v>
      </c>
      <c r="I117" s="57">
        <v>651256</v>
      </c>
    </row>
    <row r="118" spans="1:9" ht="15" customHeight="1">
      <c r="A118" s="32"/>
      <c r="B118" s="115" t="s">
        <v>180</v>
      </c>
      <c r="C118" s="115"/>
      <c r="D118" s="32"/>
      <c r="E118" s="37"/>
      <c r="F118" s="46"/>
      <c r="G118" s="47"/>
      <c r="H118" s="57"/>
      <c r="I118" s="57"/>
    </row>
    <row r="119" spans="1:9" ht="15" customHeight="1">
      <c r="A119" s="118"/>
      <c r="B119" s="119" t="s">
        <v>181</v>
      </c>
      <c r="C119" s="119"/>
      <c r="D119" s="118"/>
      <c r="E119" s="120">
        <v>2</v>
      </c>
      <c r="F119" s="121">
        <v>9</v>
      </c>
      <c r="G119" s="148">
        <v>7</v>
      </c>
      <c r="H119" s="147"/>
      <c r="I119" s="147">
        <f>SUM(I61-I62+I84-I85+I114-I115+I116-I117)</f>
        <v>1677094.8699999973</v>
      </c>
    </row>
    <row r="120" spans="1:9" ht="15" customHeight="1">
      <c r="A120" s="118"/>
      <c r="B120" s="123" t="s">
        <v>182</v>
      </c>
      <c r="C120" s="123"/>
      <c r="D120" s="118"/>
      <c r="E120" s="120"/>
      <c r="F120" s="121"/>
      <c r="G120" s="148"/>
      <c r="H120" s="147"/>
      <c r="I120" s="147"/>
    </row>
    <row r="121" spans="1:9" ht="15" customHeight="1">
      <c r="A121" s="118"/>
      <c r="B121" s="119" t="s">
        <v>183</v>
      </c>
      <c r="C121" s="119"/>
      <c r="D121" s="118"/>
      <c r="E121" s="120">
        <v>2</v>
      </c>
      <c r="F121" s="121">
        <v>9</v>
      </c>
      <c r="G121" s="122">
        <v>8</v>
      </c>
      <c r="H121" s="143">
        <f>H61+H62-H84+H85-H114+H115-H116+H117</f>
        <v>4747210.210000001</v>
      </c>
      <c r="I121" s="145"/>
    </row>
    <row r="122" spans="1:9" ht="15" customHeight="1">
      <c r="A122" s="118"/>
      <c r="B122" s="123" t="s">
        <v>184</v>
      </c>
      <c r="C122" s="123"/>
      <c r="D122" s="118"/>
      <c r="E122" s="120"/>
      <c r="F122" s="121"/>
      <c r="G122" s="122"/>
      <c r="H122" s="144"/>
      <c r="I122" s="146"/>
    </row>
    <row r="123" spans="1:9" ht="15" customHeight="1">
      <c r="A123" s="32"/>
      <c r="B123" s="115" t="s">
        <v>185</v>
      </c>
      <c r="C123" s="115"/>
      <c r="D123" s="32"/>
      <c r="E123" s="37"/>
      <c r="F123" s="46"/>
      <c r="G123" s="47"/>
      <c r="H123" s="57"/>
      <c r="I123" s="57"/>
    </row>
    <row r="124" spans="1:9" ht="15" customHeight="1">
      <c r="A124" s="32" t="s">
        <v>186</v>
      </c>
      <c r="B124" s="115" t="s">
        <v>187</v>
      </c>
      <c r="C124" s="115"/>
      <c r="D124" s="32"/>
      <c r="E124" s="37">
        <v>2</v>
      </c>
      <c r="F124" s="46">
        <v>9</v>
      </c>
      <c r="G124" s="38">
        <v>9</v>
      </c>
      <c r="H124" s="57"/>
      <c r="I124" s="57"/>
    </row>
    <row r="125" spans="1:9" ht="15" customHeight="1">
      <c r="A125" s="32" t="s">
        <v>188</v>
      </c>
      <c r="B125" s="115" t="s">
        <v>189</v>
      </c>
      <c r="C125" s="115"/>
      <c r="D125" s="32"/>
      <c r="E125" s="37">
        <v>3</v>
      </c>
      <c r="F125" s="46">
        <v>0</v>
      </c>
      <c r="G125" s="38">
        <v>0</v>
      </c>
      <c r="H125" s="57"/>
      <c r="I125" s="57"/>
    </row>
    <row r="126" spans="1:9" ht="15" customHeight="1">
      <c r="A126" s="32" t="s">
        <v>188</v>
      </c>
      <c r="B126" s="115" t="s">
        <v>190</v>
      </c>
      <c r="C126" s="115"/>
      <c r="D126" s="32"/>
      <c r="E126" s="37">
        <v>3</v>
      </c>
      <c r="F126" s="46">
        <v>0</v>
      </c>
      <c r="G126" s="38">
        <v>1</v>
      </c>
      <c r="H126" s="57"/>
      <c r="I126" s="57"/>
    </row>
    <row r="127" spans="1:9" ht="15" customHeight="1">
      <c r="A127" s="32"/>
      <c r="B127" s="115" t="s">
        <v>191</v>
      </c>
      <c r="C127" s="115"/>
      <c r="D127" s="32"/>
      <c r="E127" s="37"/>
      <c r="F127" s="49"/>
      <c r="G127" s="47"/>
      <c r="H127" s="57"/>
      <c r="I127" s="57"/>
    </row>
    <row r="128" spans="1:9" ht="15" customHeight="1">
      <c r="A128" s="32"/>
      <c r="B128" s="117" t="s">
        <v>463</v>
      </c>
      <c r="C128" s="117"/>
      <c r="D128" s="32"/>
      <c r="E128" s="37">
        <v>3</v>
      </c>
      <c r="F128" s="46">
        <v>0</v>
      </c>
      <c r="G128" s="38">
        <v>2</v>
      </c>
      <c r="H128" s="56"/>
      <c r="I128" s="56">
        <f>SUM(I119-I121-I124-I125+I126)</f>
        <v>1677094.8699999973</v>
      </c>
    </row>
    <row r="129" spans="1:9" ht="15" customHeight="1">
      <c r="A129" s="32"/>
      <c r="B129" s="117" t="s">
        <v>464</v>
      </c>
      <c r="C129" s="117"/>
      <c r="D129" s="32"/>
      <c r="E129" s="37">
        <v>3</v>
      </c>
      <c r="F129" s="46">
        <v>0</v>
      </c>
      <c r="G129" s="38">
        <v>3</v>
      </c>
      <c r="H129" s="56">
        <f>H119+H121+H124+H125-H126</f>
        <v>4747210.210000001</v>
      </c>
      <c r="I129" s="57"/>
    </row>
    <row r="130" spans="1:9" ht="15" customHeight="1">
      <c r="A130" s="32"/>
      <c r="B130" s="115" t="s">
        <v>192</v>
      </c>
      <c r="C130" s="115"/>
      <c r="D130" s="32"/>
      <c r="E130" s="37"/>
      <c r="F130" s="46"/>
      <c r="G130" s="38"/>
      <c r="H130" s="57"/>
      <c r="I130" s="57"/>
    </row>
    <row r="131" spans="1:9" ht="30" customHeight="1">
      <c r="A131" s="32" t="s">
        <v>193</v>
      </c>
      <c r="B131" s="115" t="s">
        <v>194</v>
      </c>
      <c r="C131" s="115"/>
      <c r="D131" s="32"/>
      <c r="E131" s="37">
        <v>3</v>
      </c>
      <c r="F131" s="46">
        <v>0</v>
      </c>
      <c r="G131" s="38">
        <v>4</v>
      </c>
      <c r="H131" s="57"/>
      <c r="I131" s="57"/>
    </row>
    <row r="132" spans="1:9" ht="30" customHeight="1">
      <c r="A132" s="32" t="s">
        <v>195</v>
      </c>
      <c r="B132" s="115" t="s">
        <v>196</v>
      </c>
      <c r="C132" s="115"/>
      <c r="D132" s="32"/>
      <c r="E132" s="37">
        <v>3</v>
      </c>
      <c r="F132" s="46">
        <v>0</v>
      </c>
      <c r="G132" s="38">
        <v>5</v>
      </c>
      <c r="H132" s="57"/>
      <c r="I132" s="57"/>
    </row>
    <row r="133" spans="1:9" ht="15" customHeight="1">
      <c r="A133" s="32"/>
      <c r="B133" s="117" t="s">
        <v>465</v>
      </c>
      <c r="C133" s="117"/>
      <c r="D133" s="32"/>
      <c r="E133" s="37">
        <v>3</v>
      </c>
      <c r="F133" s="46">
        <v>0</v>
      </c>
      <c r="G133" s="38">
        <v>6</v>
      </c>
      <c r="H133" s="57"/>
      <c r="I133" s="57"/>
    </row>
    <row r="134" spans="1:9" ht="15" customHeight="1">
      <c r="A134" s="32"/>
      <c r="B134" s="117" t="s">
        <v>466</v>
      </c>
      <c r="C134" s="117"/>
      <c r="D134" s="32"/>
      <c r="E134" s="37">
        <v>3</v>
      </c>
      <c r="F134" s="46">
        <v>0</v>
      </c>
      <c r="G134" s="38">
        <v>7</v>
      </c>
      <c r="H134" s="57"/>
      <c r="I134" s="57"/>
    </row>
    <row r="135" spans="1:9" ht="15" customHeight="1">
      <c r="A135" s="32" t="s">
        <v>197</v>
      </c>
      <c r="B135" s="115" t="s">
        <v>198</v>
      </c>
      <c r="C135" s="115"/>
      <c r="D135" s="32"/>
      <c r="E135" s="37">
        <v>3</v>
      </c>
      <c r="F135" s="46">
        <v>0</v>
      </c>
      <c r="G135" s="38">
        <v>8</v>
      </c>
      <c r="H135" s="57"/>
      <c r="I135" s="57"/>
    </row>
    <row r="136" spans="1:9" ht="15" customHeight="1">
      <c r="A136" s="32"/>
      <c r="B136" s="117" t="s">
        <v>467</v>
      </c>
      <c r="C136" s="117"/>
      <c r="D136" s="32"/>
      <c r="E136" s="37">
        <v>3</v>
      </c>
      <c r="F136" s="46">
        <v>0</v>
      </c>
      <c r="G136" s="38">
        <v>9</v>
      </c>
      <c r="H136" s="57"/>
      <c r="I136" s="57"/>
    </row>
    <row r="137" spans="1:9" ht="15" customHeight="1">
      <c r="A137" s="32"/>
      <c r="B137" s="117" t="s">
        <v>468</v>
      </c>
      <c r="C137" s="117"/>
      <c r="D137" s="32"/>
      <c r="E137" s="37">
        <v>3</v>
      </c>
      <c r="F137" s="46">
        <v>1</v>
      </c>
      <c r="G137" s="38">
        <v>0</v>
      </c>
      <c r="H137" s="57"/>
      <c r="I137" s="57"/>
    </row>
    <row r="138" spans="1:9" ht="15" customHeight="1">
      <c r="A138" s="32"/>
      <c r="B138" s="115" t="s">
        <v>199</v>
      </c>
      <c r="C138" s="115"/>
      <c r="D138" s="32"/>
      <c r="E138" s="37"/>
      <c r="F138" s="46"/>
      <c r="G138" s="38"/>
      <c r="H138" s="57"/>
      <c r="I138" s="57"/>
    </row>
    <row r="139" spans="1:9" ht="15" customHeight="1">
      <c r="A139" s="32"/>
      <c r="B139" s="117" t="s">
        <v>469</v>
      </c>
      <c r="C139" s="117"/>
      <c r="D139" s="32"/>
      <c r="E139" s="37">
        <v>3</v>
      </c>
      <c r="F139" s="46">
        <v>1</v>
      </c>
      <c r="G139" s="38">
        <v>1</v>
      </c>
      <c r="H139" s="56"/>
      <c r="I139" s="56">
        <f>SUM(I128-I129+I136-I137)</f>
        <v>1677094.8699999973</v>
      </c>
    </row>
    <row r="140" spans="1:9" ht="15" customHeight="1">
      <c r="A140" s="32"/>
      <c r="B140" s="117" t="s">
        <v>470</v>
      </c>
      <c r="C140" s="117"/>
      <c r="D140" s="32"/>
      <c r="E140" s="37">
        <v>3</v>
      </c>
      <c r="F140" s="46">
        <v>1</v>
      </c>
      <c r="G140" s="38">
        <v>2</v>
      </c>
      <c r="H140" s="56">
        <f>H128+H129-H136+H137</f>
        <v>4747210.210000001</v>
      </c>
      <c r="I140" s="57"/>
    </row>
    <row r="141" spans="1:9" ht="15" customHeight="1">
      <c r="A141" s="32">
        <v>723</v>
      </c>
      <c r="B141" s="115" t="s">
        <v>200</v>
      </c>
      <c r="C141" s="115"/>
      <c r="D141" s="32"/>
      <c r="E141" s="37">
        <v>3</v>
      </c>
      <c r="F141" s="46">
        <v>1</v>
      </c>
      <c r="G141" s="38">
        <v>3</v>
      </c>
      <c r="H141" s="57"/>
      <c r="I141" s="57"/>
    </row>
    <row r="142" spans="1:9" s="29" customFormat="1" ht="15" customHeight="1">
      <c r="A142" s="50"/>
      <c r="B142" s="51"/>
      <c r="C142" s="51"/>
      <c r="D142" s="50"/>
      <c r="E142" s="50"/>
      <c r="F142" s="50"/>
      <c r="G142" s="50"/>
      <c r="H142" s="59"/>
      <c r="I142" s="59"/>
    </row>
    <row r="143" spans="1:9" ht="15" customHeight="1">
      <c r="A143" s="32"/>
      <c r="B143" s="117" t="s">
        <v>201</v>
      </c>
      <c r="C143" s="117"/>
      <c r="D143" s="32"/>
      <c r="E143" s="37"/>
      <c r="F143" s="46"/>
      <c r="G143" s="38"/>
      <c r="H143" s="57"/>
      <c r="I143" s="57"/>
    </row>
    <row r="144" spans="1:9" ht="15" customHeight="1">
      <c r="A144" s="32"/>
      <c r="B144" s="115" t="s">
        <v>202</v>
      </c>
      <c r="C144" s="115"/>
      <c r="D144" s="32"/>
      <c r="E144" s="37">
        <v>3</v>
      </c>
      <c r="F144" s="46">
        <v>1</v>
      </c>
      <c r="G144" s="38">
        <v>4</v>
      </c>
      <c r="H144" s="57"/>
      <c r="I144" s="57"/>
    </row>
    <row r="145" spans="1:9" ht="15" customHeight="1">
      <c r="A145" s="32"/>
      <c r="B145" s="115" t="s">
        <v>203</v>
      </c>
      <c r="C145" s="115"/>
      <c r="D145" s="32"/>
      <c r="E145" s="37">
        <v>3</v>
      </c>
      <c r="F145" s="46">
        <v>1</v>
      </c>
      <c r="G145" s="38">
        <v>5</v>
      </c>
      <c r="H145" s="57"/>
      <c r="I145" s="57"/>
    </row>
    <row r="146" spans="1:9" ht="30" customHeight="1">
      <c r="A146" s="32"/>
      <c r="B146" s="115" t="s">
        <v>204</v>
      </c>
      <c r="C146" s="115"/>
      <c r="D146" s="32"/>
      <c r="E146" s="37">
        <v>3</v>
      </c>
      <c r="F146" s="46">
        <v>1</v>
      </c>
      <c r="G146" s="38">
        <v>6</v>
      </c>
      <c r="H146" s="57"/>
      <c r="I146" s="57"/>
    </row>
    <row r="147" spans="1:9" ht="15" customHeight="1">
      <c r="A147" s="32"/>
      <c r="B147" s="115" t="s">
        <v>205</v>
      </c>
      <c r="C147" s="115"/>
      <c r="D147" s="32"/>
      <c r="E147" s="37">
        <v>3</v>
      </c>
      <c r="F147" s="46">
        <v>1</v>
      </c>
      <c r="G147" s="38">
        <v>7</v>
      </c>
      <c r="H147" s="57"/>
      <c r="I147" s="57"/>
    </row>
    <row r="148" spans="1:9" ht="15" customHeight="1">
      <c r="A148" s="32"/>
      <c r="B148" s="115" t="s">
        <v>206</v>
      </c>
      <c r="C148" s="115"/>
      <c r="D148" s="32"/>
      <c r="E148" s="37">
        <v>3</v>
      </c>
      <c r="F148" s="46">
        <v>1</v>
      </c>
      <c r="G148" s="38">
        <v>8</v>
      </c>
      <c r="H148" s="57"/>
      <c r="I148" s="57"/>
    </row>
    <row r="149" spans="1:9" ht="15" customHeight="1">
      <c r="A149" s="32"/>
      <c r="B149" s="115" t="s">
        <v>207</v>
      </c>
      <c r="C149" s="115"/>
      <c r="D149" s="32"/>
      <c r="E149" s="37">
        <v>3</v>
      </c>
      <c r="F149" s="46">
        <v>1</v>
      </c>
      <c r="G149" s="38">
        <v>9</v>
      </c>
      <c r="H149" s="57"/>
      <c r="I149" s="57"/>
    </row>
    <row r="150" spans="1:9" ht="15" customHeight="1">
      <c r="A150" s="32"/>
      <c r="B150" s="115" t="s">
        <v>208</v>
      </c>
      <c r="C150" s="115"/>
      <c r="D150" s="32"/>
      <c r="E150" s="37">
        <v>3</v>
      </c>
      <c r="F150" s="46">
        <v>2</v>
      </c>
      <c r="G150" s="38">
        <v>0</v>
      </c>
      <c r="H150" s="57"/>
      <c r="I150" s="57"/>
    </row>
    <row r="151" spans="1:9" ht="15" customHeight="1">
      <c r="A151" s="32"/>
      <c r="B151" s="115" t="s">
        <v>209</v>
      </c>
      <c r="C151" s="115"/>
      <c r="D151" s="32"/>
      <c r="E151" s="37">
        <v>3</v>
      </c>
      <c r="F151" s="46">
        <v>2</v>
      </c>
      <c r="G151" s="38">
        <v>1</v>
      </c>
      <c r="H151" s="57"/>
      <c r="I151" s="57"/>
    </row>
    <row r="152" spans="1:9" ht="30" customHeight="1">
      <c r="A152" s="32"/>
      <c r="B152" s="115" t="s">
        <v>210</v>
      </c>
      <c r="C152" s="115"/>
      <c r="D152" s="32"/>
      <c r="E152" s="37">
        <v>3</v>
      </c>
      <c r="F152" s="46">
        <v>2</v>
      </c>
      <c r="G152" s="38">
        <v>2</v>
      </c>
      <c r="H152" s="57"/>
      <c r="I152" s="57"/>
    </row>
    <row r="153" spans="1:9" ht="15" customHeight="1">
      <c r="A153" s="32"/>
      <c r="B153" s="115" t="s">
        <v>211</v>
      </c>
      <c r="C153" s="115"/>
      <c r="D153" s="32"/>
      <c r="E153" s="37">
        <v>3</v>
      </c>
      <c r="F153" s="46">
        <v>2</v>
      </c>
      <c r="G153" s="38">
        <v>3</v>
      </c>
      <c r="H153" s="57"/>
      <c r="I153" s="57"/>
    </row>
    <row r="154" spans="1:9" ht="15" customHeight="1">
      <c r="A154" s="32"/>
      <c r="B154" s="115" t="s">
        <v>212</v>
      </c>
      <c r="C154" s="115"/>
      <c r="D154" s="32"/>
      <c r="E154" s="37">
        <v>3</v>
      </c>
      <c r="F154" s="46">
        <v>2</v>
      </c>
      <c r="G154" s="38">
        <v>4</v>
      </c>
      <c r="H154" s="57"/>
      <c r="I154" s="57"/>
    </row>
    <row r="155" spans="1:9" ht="15" customHeight="1">
      <c r="A155" s="32"/>
      <c r="B155" s="115" t="s">
        <v>213</v>
      </c>
      <c r="C155" s="115"/>
      <c r="D155" s="32"/>
      <c r="E155" s="37">
        <v>3</v>
      </c>
      <c r="F155" s="46">
        <v>2</v>
      </c>
      <c r="G155" s="38">
        <v>5</v>
      </c>
      <c r="H155" s="57"/>
      <c r="I155" s="57"/>
    </row>
    <row r="156" spans="1:9" ht="15" customHeight="1">
      <c r="A156" s="32"/>
      <c r="B156" s="115" t="s">
        <v>214</v>
      </c>
      <c r="C156" s="115"/>
      <c r="D156" s="32"/>
      <c r="E156" s="37">
        <v>3</v>
      </c>
      <c r="F156" s="46">
        <v>2</v>
      </c>
      <c r="G156" s="38">
        <v>6</v>
      </c>
      <c r="H156" s="57"/>
      <c r="I156" s="57"/>
    </row>
    <row r="157" spans="1:9" ht="15" customHeight="1">
      <c r="A157" s="32"/>
      <c r="B157" s="117" t="s">
        <v>471</v>
      </c>
      <c r="C157" s="117"/>
      <c r="D157" s="32"/>
      <c r="E157" s="37">
        <v>3</v>
      </c>
      <c r="F157" s="46">
        <v>2</v>
      </c>
      <c r="G157" s="38">
        <v>7</v>
      </c>
      <c r="H157" s="57"/>
      <c r="I157" s="57"/>
    </row>
    <row r="158" spans="1:9" ht="15" customHeight="1">
      <c r="A158" s="32"/>
      <c r="B158" s="117" t="s">
        <v>472</v>
      </c>
      <c r="C158" s="117"/>
      <c r="D158" s="32"/>
      <c r="E158" s="37">
        <v>3</v>
      </c>
      <c r="F158" s="46">
        <v>2</v>
      </c>
      <c r="G158" s="38">
        <v>8</v>
      </c>
      <c r="H158" s="57"/>
      <c r="I158" s="57"/>
    </row>
    <row r="159" spans="1:9" ht="15" customHeight="1">
      <c r="A159" s="32" t="s">
        <v>215</v>
      </c>
      <c r="B159" s="115" t="s">
        <v>216</v>
      </c>
      <c r="C159" s="115"/>
      <c r="D159" s="32"/>
      <c r="E159" s="37">
        <v>3</v>
      </c>
      <c r="F159" s="46">
        <v>2</v>
      </c>
      <c r="G159" s="38">
        <v>9</v>
      </c>
      <c r="H159" s="57"/>
      <c r="I159" s="57"/>
    </row>
    <row r="160" spans="1:9" ht="15" customHeight="1">
      <c r="A160" s="32"/>
      <c r="B160" s="117" t="s">
        <v>473</v>
      </c>
      <c r="C160" s="117"/>
      <c r="D160" s="32"/>
      <c r="E160" s="37">
        <v>3</v>
      </c>
      <c r="F160" s="46">
        <v>3</v>
      </c>
      <c r="G160" s="38">
        <v>0</v>
      </c>
      <c r="H160" s="57"/>
      <c r="I160" s="57"/>
    </row>
    <row r="161" spans="1:9" ht="15" customHeight="1">
      <c r="A161" s="32"/>
      <c r="B161" s="117" t="s">
        <v>474</v>
      </c>
      <c r="C161" s="117"/>
      <c r="D161" s="32"/>
      <c r="E161" s="37">
        <v>3</v>
      </c>
      <c r="F161" s="46">
        <v>3</v>
      </c>
      <c r="G161" s="38">
        <v>1</v>
      </c>
      <c r="H161" s="57"/>
      <c r="I161" s="57"/>
    </row>
    <row r="162" spans="1:9" s="29" customFormat="1" ht="15" customHeight="1">
      <c r="A162" s="50"/>
      <c r="B162" s="51"/>
      <c r="C162" s="51"/>
      <c r="D162" s="50"/>
      <c r="E162" s="50"/>
      <c r="F162" s="50"/>
      <c r="G162" s="50"/>
      <c r="H162" s="59"/>
      <c r="I162" s="59"/>
    </row>
    <row r="163" spans="1:9" ht="15" customHeight="1">
      <c r="A163" s="32"/>
      <c r="B163" s="117" t="s">
        <v>475</v>
      </c>
      <c r="C163" s="117"/>
      <c r="D163" s="32"/>
      <c r="E163" s="37">
        <v>3</v>
      </c>
      <c r="F163" s="46">
        <v>3</v>
      </c>
      <c r="G163" s="38">
        <v>2</v>
      </c>
      <c r="H163" s="56"/>
      <c r="I163" s="56">
        <f>SUM(I139-I140+I160-I161)</f>
        <v>1677094.8699999973</v>
      </c>
    </row>
    <row r="164" spans="1:9" ht="15" customHeight="1">
      <c r="A164" s="32"/>
      <c r="B164" s="117" t="s">
        <v>476</v>
      </c>
      <c r="C164" s="117"/>
      <c r="D164" s="32"/>
      <c r="E164" s="37">
        <v>3</v>
      </c>
      <c r="F164" s="46">
        <v>3</v>
      </c>
      <c r="G164" s="38">
        <v>3</v>
      </c>
      <c r="H164" s="56">
        <f>H139+H140-H160+H161</f>
        <v>4747210.210000001</v>
      </c>
      <c r="I164" s="57"/>
    </row>
    <row r="165" spans="1:9" s="29" customFormat="1" ht="15" customHeight="1">
      <c r="A165" s="50"/>
      <c r="B165" s="51"/>
      <c r="C165" s="51"/>
      <c r="D165" s="50"/>
      <c r="E165" s="50"/>
      <c r="F165" s="50"/>
      <c r="G165" s="50"/>
      <c r="H165" s="59"/>
      <c r="I165" s="59"/>
    </row>
    <row r="166" spans="1:9" ht="15" customHeight="1">
      <c r="A166" s="32"/>
      <c r="B166" s="115" t="s">
        <v>217</v>
      </c>
      <c r="C166" s="115"/>
      <c r="D166" s="32"/>
      <c r="E166" s="37">
        <v>3</v>
      </c>
      <c r="F166" s="46">
        <v>3</v>
      </c>
      <c r="G166" s="38">
        <v>4</v>
      </c>
      <c r="H166" s="57">
        <v>-4747210.21</v>
      </c>
      <c r="I166" s="57">
        <f>SUM(I139)</f>
        <v>1677094.8699999973</v>
      </c>
    </row>
    <row r="167" spans="1:9" ht="15" customHeight="1">
      <c r="A167" s="32"/>
      <c r="B167" s="115" t="s">
        <v>218</v>
      </c>
      <c r="C167" s="115"/>
      <c r="D167" s="32"/>
      <c r="E167" s="37">
        <v>3</v>
      </c>
      <c r="F167" s="46">
        <v>3</v>
      </c>
      <c r="G167" s="38">
        <v>5</v>
      </c>
      <c r="H167" s="57">
        <f>H166-H168</f>
        <v>0</v>
      </c>
      <c r="I167" s="57">
        <v>0</v>
      </c>
    </row>
    <row r="168" spans="1:9" ht="15" customHeight="1">
      <c r="A168" s="32"/>
      <c r="B168" s="115" t="s">
        <v>219</v>
      </c>
      <c r="C168" s="115"/>
      <c r="D168" s="32"/>
      <c r="E168" s="37">
        <v>3</v>
      </c>
      <c r="F168" s="46">
        <v>3</v>
      </c>
      <c r="G168" s="38">
        <v>6</v>
      </c>
      <c r="H168" s="57">
        <v>-4747210.21</v>
      </c>
      <c r="I168" s="57">
        <v>1677095</v>
      </c>
    </row>
    <row r="169" spans="1:9" ht="15" customHeight="1">
      <c r="A169" s="32"/>
      <c r="B169" s="115" t="s">
        <v>220</v>
      </c>
      <c r="C169" s="115"/>
      <c r="D169" s="32"/>
      <c r="E169" s="37">
        <v>3</v>
      </c>
      <c r="F169" s="46">
        <v>3</v>
      </c>
      <c r="G169" s="38">
        <v>7</v>
      </c>
      <c r="H169" s="57">
        <v>-4747210.21</v>
      </c>
      <c r="I169" s="57">
        <f>+I163</f>
        <v>1677094.8699999973</v>
      </c>
    </row>
    <row r="170" spans="1:9" ht="15" customHeight="1">
      <c r="A170" s="32"/>
      <c r="B170" s="115" t="s">
        <v>218</v>
      </c>
      <c r="C170" s="115"/>
      <c r="D170" s="32"/>
      <c r="E170" s="37">
        <v>3</v>
      </c>
      <c r="F170" s="46">
        <v>3</v>
      </c>
      <c r="G170" s="38">
        <v>8</v>
      </c>
      <c r="H170" s="57" t="s">
        <v>569</v>
      </c>
      <c r="I170" s="57"/>
    </row>
    <row r="171" spans="1:9" ht="15" customHeight="1">
      <c r="A171" s="32"/>
      <c r="B171" s="115" t="s">
        <v>219</v>
      </c>
      <c r="C171" s="115"/>
      <c r="D171" s="32"/>
      <c r="E171" s="37">
        <v>3</v>
      </c>
      <c r="F171" s="46">
        <v>3</v>
      </c>
      <c r="G171" s="38">
        <v>9</v>
      </c>
      <c r="H171" s="57">
        <v>-4747210.21</v>
      </c>
      <c r="I171" s="57">
        <v>1677095</v>
      </c>
    </row>
    <row r="172" spans="1:14" ht="15" customHeight="1">
      <c r="A172" s="32"/>
      <c r="B172" s="115" t="s">
        <v>221</v>
      </c>
      <c r="C172" s="115"/>
      <c r="D172" s="32"/>
      <c r="E172" s="37">
        <v>3</v>
      </c>
      <c r="F172" s="46">
        <v>4</v>
      </c>
      <c r="G172" s="38">
        <v>0</v>
      </c>
      <c r="H172" s="57"/>
      <c r="I172" s="57"/>
      <c r="N172" s="112"/>
    </row>
    <row r="173" spans="1:9" ht="15" customHeight="1">
      <c r="A173" s="32"/>
      <c r="B173" s="115" t="s">
        <v>222</v>
      </c>
      <c r="C173" s="115"/>
      <c r="D173" s="32"/>
      <c r="E173" s="37">
        <v>3</v>
      </c>
      <c r="F173" s="46">
        <v>4</v>
      </c>
      <c r="G173" s="38">
        <v>1</v>
      </c>
      <c r="H173" s="57"/>
      <c r="I173" s="57"/>
    </row>
    <row r="174" spans="1:9" ht="15" customHeight="1">
      <c r="A174" s="32"/>
      <c r="B174" s="115" t="s">
        <v>223</v>
      </c>
      <c r="C174" s="115"/>
      <c r="D174" s="32"/>
      <c r="E174" s="37">
        <v>3</v>
      </c>
      <c r="F174" s="46">
        <v>4</v>
      </c>
      <c r="G174" s="38">
        <v>2</v>
      </c>
      <c r="H174" s="57"/>
      <c r="I174" s="57"/>
    </row>
    <row r="175" spans="1:9" s="29" customFormat="1" ht="15" customHeight="1">
      <c r="A175" s="50"/>
      <c r="B175" s="51"/>
      <c r="C175" s="51"/>
      <c r="D175" s="50"/>
      <c r="E175" s="50"/>
      <c r="F175" s="50"/>
      <c r="G175" s="50"/>
      <c r="H175" s="59"/>
      <c r="I175" s="59"/>
    </row>
    <row r="176" spans="1:9" ht="15" customHeight="1">
      <c r="A176" s="32"/>
      <c r="B176" s="115" t="s">
        <v>224</v>
      </c>
      <c r="C176" s="115"/>
      <c r="D176" s="32"/>
      <c r="E176" s="120"/>
      <c r="F176" s="121"/>
      <c r="G176" s="122"/>
      <c r="H176" s="57"/>
      <c r="I176" s="57"/>
    </row>
    <row r="177" spans="1:9" ht="15" customHeight="1">
      <c r="A177" s="32"/>
      <c r="B177" s="115" t="s">
        <v>225</v>
      </c>
      <c r="C177" s="115"/>
      <c r="D177" s="32"/>
      <c r="E177" s="37">
        <v>3</v>
      </c>
      <c r="F177" s="46">
        <v>4</v>
      </c>
      <c r="G177" s="38">
        <v>3</v>
      </c>
      <c r="H177" s="57">
        <v>590</v>
      </c>
      <c r="I177" s="57">
        <v>598</v>
      </c>
    </row>
    <row r="178" spans="1:9" ht="15" customHeight="1">
      <c r="A178" s="32"/>
      <c r="B178" s="115" t="s">
        <v>226</v>
      </c>
      <c r="C178" s="115"/>
      <c r="D178" s="32"/>
      <c r="E178" s="37">
        <v>3</v>
      </c>
      <c r="F178" s="46">
        <v>4</v>
      </c>
      <c r="G178" s="38">
        <v>4</v>
      </c>
      <c r="H178" s="57">
        <v>638</v>
      </c>
      <c r="I178" s="57">
        <v>636</v>
      </c>
    </row>
    <row r="180" spans="4:7" ht="15" customHeight="1">
      <c r="D180" s="116" t="s">
        <v>227</v>
      </c>
      <c r="E180" s="116"/>
      <c r="F180" s="116"/>
      <c r="G180" s="116"/>
    </row>
    <row r="181" spans="1:9" ht="15" customHeight="1">
      <c r="A181" s="116" t="s">
        <v>481</v>
      </c>
      <c r="B181" s="116"/>
      <c r="D181" s="116" t="s">
        <v>483</v>
      </c>
      <c r="E181" s="116"/>
      <c r="F181" s="116"/>
      <c r="G181" s="116"/>
      <c r="I181" s="39" t="s">
        <v>228</v>
      </c>
    </row>
    <row r="182" spans="1:9" ht="15" customHeight="1">
      <c r="A182" s="116" t="s">
        <v>584</v>
      </c>
      <c r="B182" s="116"/>
      <c r="D182" s="116" t="s">
        <v>482</v>
      </c>
      <c r="E182" s="116"/>
      <c r="F182" s="116"/>
      <c r="G182" s="116"/>
      <c r="H182" s="39"/>
      <c r="I182" s="39" t="s">
        <v>433</v>
      </c>
    </row>
  </sheetData>
  <sheetProtection/>
  <mergeCells count="194">
    <mergeCell ref="D182:G182"/>
    <mergeCell ref="E176:G176"/>
    <mergeCell ref="H121:H122"/>
    <mergeCell ref="I121:I122"/>
    <mergeCell ref="H119:H120"/>
    <mergeCell ref="I119:I120"/>
    <mergeCell ref="G119:G120"/>
    <mergeCell ref="B3:I3"/>
    <mergeCell ref="B4:I4"/>
    <mergeCell ref="B5:I5"/>
    <mergeCell ref="B6:I6"/>
    <mergeCell ref="B7:I7"/>
    <mergeCell ref="A9:I9"/>
    <mergeCell ref="A10:I10"/>
    <mergeCell ref="A12:A15"/>
    <mergeCell ref="B12:C15"/>
    <mergeCell ref="H12:I13"/>
    <mergeCell ref="B16:C16"/>
    <mergeCell ref="E16:G16"/>
    <mergeCell ref="D12:D15"/>
    <mergeCell ref="E12:G15"/>
    <mergeCell ref="B17:C17"/>
    <mergeCell ref="E17:G17"/>
    <mergeCell ref="B18:C18"/>
    <mergeCell ref="B19:C19"/>
    <mergeCell ref="B20:C20"/>
    <mergeCell ref="B21:C21"/>
    <mergeCell ref="E18:G18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5:C65"/>
    <mergeCell ref="B66:C66"/>
    <mergeCell ref="B67:C67"/>
    <mergeCell ref="B68:C68"/>
    <mergeCell ref="B69:C69"/>
    <mergeCell ref="B64:C64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A119:A120"/>
    <mergeCell ref="B119:C119"/>
    <mergeCell ref="D119:D120"/>
    <mergeCell ref="E119:E120"/>
    <mergeCell ref="F119:F120"/>
    <mergeCell ref="B120:C120"/>
    <mergeCell ref="A121:A122"/>
    <mergeCell ref="B121:C121"/>
    <mergeCell ref="D121:D122"/>
    <mergeCell ref="E121:E122"/>
    <mergeCell ref="F121:F122"/>
    <mergeCell ref="G121:G122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3:C163"/>
    <mergeCell ref="B164:C164"/>
    <mergeCell ref="B166:C166"/>
    <mergeCell ref="B167:C167"/>
    <mergeCell ref="A182:B182"/>
    <mergeCell ref="B172:C172"/>
    <mergeCell ref="B173:C173"/>
    <mergeCell ref="B174:C174"/>
    <mergeCell ref="B176:C176"/>
    <mergeCell ref="B177:C177"/>
    <mergeCell ref="B178:C178"/>
    <mergeCell ref="B168:C168"/>
    <mergeCell ref="B169:C169"/>
    <mergeCell ref="B170:C170"/>
    <mergeCell ref="B171:C171"/>
    <mergeCell ref="D180:G180"/>
    <mergeCell ref="D181:G181"/>
    <mergeCell ref="A181:B181"/>
  </mergeCells>
  <printOptions horizontalCentered="1"/>
  <pageMargins left="0.3937007874015748" right="0.3937007874015748" top="0.1968503937007874" bottom="0.1968503937007874" header="0" footer="0"/>
  <pageSetup horizontalDpi="300" verticalDpi="300" orientation="portrait" paperSize="9" scale="69" r:id="rId1"/>
  <ignoredErrors>
    <ignoredError sqref="B6:B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showGridLines="0" zoomScale="90" zoomScaleNormal="90" zoomScalePageLayoutView="0" workbookViewId="0" topLeftCell="A133">
      <selection activeCell="B168" sqref="B168"/>
    </sheetView>
  </sheetViews>
  <sheetFormatPr defaultColWidth="9.00390625" defaultRowHeight="15" customHeight="1"/>
  <cols>
    <col min="1" max="1" width="18.75390625" style="27" customWidth="1"/>
    <col min="2" max="2" width="60.75390625" style="27" customWidth="1"/>
    <col min="3" max="3" width="12.75390625" style="27" customWidth="1"/>
    <col min="4" max="5" width="2.75390625" style="27" customWidth="1"/>
    <col min="6" max="6" width="2.625" style="27" customWidth="1"/>
    <col min="7" max="8" width="15.75390625" style="27" customWidth="1"/>
    <col min="9" max="9" width="12.625" style="27" bestFit="1" customWidth="1"/>
    <col min="10" max="10" width="15.75390625" style="27" customWidth="1"/>
    <col min="11" max="11" width="11.875" style="27" bestFit="1" customWidth="1"/>
    <col min="12" max="16384" width="9.125" style="27" customWidth="1"/>
  </cols>
  <sheetData>
    <row r="1" ht="15" customHeight="1">
      <c r="J1" s="43" t="s">
        <v>34</v>
      </c>
    </row>
    <row r="2" spans="2:10" ht="15" customHeight="1">
      <c r="B2" s="21"/>
      <c r="J2" s="43" t="s">
        <v>66</v>
      </c>
    </row>
    <row r="3" spans="1:10" ht="15" customHeight="1">
      <c r="A3" s="67" t="s">
        <v>229</v>
      </c>
      <c r="B3" s="160" t="s">
        <v>427</v>
      </c>
      <c r="C3" s="160"/>
      <c r="D3" s="160"/>
      <c r="E3" s="160"/>
      <c r="F3" s="160"/>
      <c r="G3" s="160"/>
      <c r="H3" s="160"/>
      <c r="I3" s="160"/>
      <c r="J3" s="160"/>
    </row>
    <row r="4" spans="1:10" ht="15" customHeight="1">
      <c r="A4" s="67" t="s">
        <v>76</v>
      </c>
      <c r="B4" s="160" t="s">
        <v>428</v>
      </c>
      <c r="C4" s="160"/>
      <c r="D4" s="160"/>
      <c r="E4" s="160"/>
      <c r="F4" s="160"/>
      <c r="G4" s="160"/>
      <c r="H4" s="160"/>
      <c r="I4" s="160"/>
      <c r="J4" s="160"/>
    </row>
    <row r="5" spans="1:10" ht="15" customHeight="1">
      <c r="A5" s="67" t="s">
        <v>77</v>
      </c>
      <c r="B5" s="140">
        <v>24420</v>
      </c>
      <c r="C5" s="140"/>
      <c r="D5" s="140"/>
      <c r="E5" s="140"/>
      <c r="F5" s="140"/>
      <c r="G5" s="140"/>
      <c r="H5" s="140"/>
      <c r="I5" s="140"/>
      <c r="J5" s="140"/>
    </row>
    <row r="6" spans="1:10" ht="15" customHeight="1">
      <c r="A6" s="67" t="s">
        <v>78</v>
      </c>
      <c r="B6" s="140" t="s">
        <v>478</v>
      </c>
      <c r="C6" s="140"/>
      <c r="D6" s="140"/>
      <c r="E6" s="140"/>
      <c r="F6" s="140"/>
      <c r="G6" s="140"/>
      <c r="H6" s="140"/>
      <c r="I6" s="140"/>
      <c r="J6" s="140"/>
    </row>
    <row r="7" spans="1:10" ht="15" customHeight="1">
      <c r="A7" s="67" t="s">
        <v>79</v>
      </c>
      <c r="B7" s="140" t="s">
        <v>478</v>
      </c>
      <c r="C7" s="140"/>
      <c r="D7" s="140"/>
      <c r="E7" s="140"/>
      <c r="F7" s="140"/>
      <c r="G7" s="140"/>
      <c r="H7" s="140"/>
      <c r="I7" s="140"/>
      <c r="J7" s="140"/>
    </row>
    <row r="9" spans="1:10" ht="15" customHeight="1">
      <c r="A9" s="161" t="s">
        <v>65</v>
      </c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15" customHeight="1">
      <c r="A10" s="151" t="s">
        <v>571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ht="15" customHeight="1">
      <c r="J11" s="39" t="s">
        <v>396</v>
      </c>
    </row>
    <row r="12" spans="1:10" ht="15" customHeight="1">
      <c r="A12" s="127" t="s">
        <v>28</v>
      </c>
      <c r="B12" s="130" t="s">
        <v>81</v>
      </c>
      <c r="C12" s="127" t="s">
        <v>82</v>
      </c>
      <c r="D12" s="130" t="s">
        <v>398</v>
      </c>
      <c r="E12" s="131"/>
      <c r="F12" s="132"/>
      <c r="G12" s="156" t="s">
        <v>507</v>
      </c>
      <c r="H12" s="157"/>
      <c r="I12" s="158"/>
      <c r="J12" s="162" t="s">
        <v>508</v>
      </c>
    </row>
    <row r="13" spans="1:10" ht="15" customHeight="1">
      <c r="A13" s="128"/>
      <c r="B13" s="133"/>
      <c r="C13" s="128"/>
      <c r="D13" s="133"/>
      <c r="E13" s="134"/>
      <c r="F13" s="135"/>
      <c r="G13" s="156"/>
      <c r="H13" s="157"/>
      <c r="I13" s="158"/>
      <c r="J13" s="162"/>
    </row>
    <row r="14" spans="1:10" ht="15" customHeight="1">
      <c r="A14" s="128"/>
      <c r="B14" s="133"/>
      <c r="C14" s="128"/>
      <c r="D14" s="133"/>
      <c r="E14" s="134"/>
      <c r="F14" s="135"/>
      <c r="G14" s="156"/>
      <c r="H14" s="157"/>
      <c r="I14" s="158"/>
      <c r="J14" s="162"/>
    </row>
    <row r="15" spans="1:10" ht="15" customHeight="1">
      <c r="A15" s="128"/>
      <c r="B15" s="133"/>
      <c r="C15" s="128"/>
      <c r="D15" s="133"/>
      <c r="E15" s="134"/>
      <c r="F15" s="135"/>
      <c r="G15" s="156"/>
      <c r="H15" s="157"/>
      <c r="I15" s="158"/>
      <c r="J15" s="162"/>
    </row>
    <row r="16" spans="1:10" ht="24" customHeight="1">
      <c r="A16" s="129"/>
      <c r="B16" s="136"/>
      <c r="C16" s="129"/>
      <c r="D16" s="136"/>
      <c r="E16" s="137"/>
      <c r="F16" s="138"/>
      <c r="G16" s="44" t="s">
        <v>231</v>
      </c>
      <c r="H16" s="44" t="s">
        <v>232</v>
      </c>
      <c r="I16" s="44" t="s">
        <v>233</v>
      </c>
      <c r="J16" s="162"/>
    </row>
    <row r="17" spans="1:10" s="21" customFormat="1" ht="15" customHeight="1">
      <c r="A17" s="44">
        <v>1</v>
      </c>
      <c r="B17" s="45">
        <v>2</v>
      </c>
      <c r="C17" s="45">
        <v>3</v>
      </c>
      <c r="D17" s="129">
        <v>4</v>
      </c>
      <c r="E17" s="129"/>
      <c r="F17" s="129"/>
      <c r="G17" s="44">
        <v>5</v>
      </c>
      <c r="H17" s="44">
        <v>6</v>
      </c>
      <c r="I17" s="44">
        <v>7</v>
      </c>
      <c r="J17" s="44">
        <v>8</v>
      </c>
    </row>
    <row r="18" spans="1:10" ht="15" customHeight="1">
      <c r="A18" s="32"/>
      <c r="B18" s="33" t="s">
        <v>67</v>
      </c>
      <c r="C18" s="32"/>
      <c r="D18" s="118"/>
      <c r="E18" s="118"/>
      <c r="F18" s="118"/>
      <c r="G18" s="35"/>
      <c r="H18" s="35"/>
      <c r="I18" s="35"/>
      <c r="J18" s="35"/>
    </row>
    <row r="19" spans="1:10" ht="30" customHeight="1">
      <c r="A19" s="32"/>
      <c r="B19" s="33" t="s">
        <v>484</v>
      </c>
      <c r="C19" s="32"/>
      <c r="D19" s="37">
        <v>0</v>
      </c>
      <c r="E19" s="46">
        <v>0</v>
      </c>
      <c r="F19" s="38">
        <v>1</v>
      </c>
      <c r="G19" s="56">
        <f>SUM(G20+G26+G32+G33+G38+G39+G48+G51)</f>
        <v>190101001</v>
      </c>
      <c r="H19" s="56">
        <f>SUM(H20+H26+H32+H33+H38+H39+H48+H51)</f>
        <v>97009328</v>
      </c>
      <c r="I19" s="56">
        <f>+G19-H19</f>
        <v>93091673</v>
      </c>
      <c r="J19" s="56">
        <f>SUM(J20+J26+J32+J33+J38+J39+J48+J51)</f>
        <v>89523029</v>
      </c>
    </row>
    <row r="20" spans="1:10" ht="15" customHeight="1">
      <c r="A20" s="52" t="s">
        <v>234</v>
      </c>
      <c r="B20" s="33" t="s">
        <v>485</v>
      </c>
      <c r="C20" s="32"/>
      <c r="D20" s="37">
        <v>0</v>
      </c>
      <c r="E20" s="46">
        <v>0</v>
      </c>
      <c r="F20" s="38">
        <v>2</v>
      </c>
      <c r="G20" s="56">
        <f>SUM(G21:G25)</f>
        <v>14739881</v>
      </c>
      <c r="H20" s="83">
        <f>SUM(H21:H25)</f>
        <v>9472682</v>
      </c>
      <c r="I20" s="83">
        <f>+G20-H20</f>
        <v>5267199</v>
      </c>
      <c r="J20" s="56">
        <f>SUM(J21:J25)</f>
        <v>675692</v>
      </c>
    </row>
    <row r="21" spans="1:10" ht="15" customHeight="1">
      <c r="A21" s="52" t="s">
        <v>235</v>
      </c>
      <c r="B21" s="34" t="s">
        <v>236</v>
      </c>
      <c r="C21" s="32"/>
      <c r="D21" s="37">
        <v>0</v>
      </c>
      <c r="E21" s="46">
        <v>0</v>
      </c>
      <c r="F21" s="38">
        <v>3</v>
      </c>
      <c r="G21" s="57"/>
      <c r="H21" s="57"/>
      <c r="I21" s="83"/>
      <c r="J21" s="57"/>
    </row>
    <row r="22" spans="1:10" ht="15" customHeight="1">
      <c r="A22" s="52" t="s">
        <v>237</v>
      </c>
      <c r="B22" s="34" t="s">
        <v>238</v>
      </c>
      <c r="C22" s="32"/>
      <c r="D22" s="37">
        <v>0</v>
      </c>
      <c r="E22" s="46">
        <v>0</v>
      </c>
      <c r="F22" s="38">
        <v>4</v>
      </c>
      <c r="G22" s="57">
        <v>6764307</v>
      </c>
      <c r="H22" s="57">
        <v>6504075</v>
      </c>
      <c r="I22" s="57">
        <f>+G22-H22</f>
        <v>260232</v>
      </c>
      <c r="J22" s="57">
        <v>78625</v>
      </c>
    </row>
    <row r="23" spans="1:10" ht="15" customHeight="1">
      <c r="A23" s="52" t="s">
        <v>239</v>
      </c>
      <c r="B23" s="34" t="s">
        <v>240</v>
      </c>
      <c r="C23" s="32"/>
      <c r="D23" s="37">
        <v>0</v>
      </c>
      <c r="E23" s="46">
        <v>0</v>
      </c>
      <c r="F23" s="38">
        <v>5</v>
      </c>
      <c r="G23" s="57"/>
      <c r="H23" s="57"/>
      <c r="I23" s="57"/>
      <c r="J23" s="57"/>
    </row>
    <row r="24" spans="1:10" ht="15" customHeight="1">
      <c r="A24" s="32" t="s">
        <v>241</v>
      </c>
      <c r="B24" s="34" t="s">
        <v>242</v>
      </c>
      <c r="C24" s="32"/>
      <c r="D24" s="37">
        <v>0</v>
      </c>
      <c r="E24" s="46">
        <v>0</v>
      </c>
      <c r="F24" s="38">
        <v>6</v>
      </c>
      <c r="G24" s="57">
        <v>3021480</v>
      </c>
      <c r="H24" s="57">
        <v>2968607</v>
      </c>
      <c r="I24" s="57">
        <f aca="true" t="shared" si="0" ref="I24:I29">+G24-H24</f>
        <v>52873</v>
      </c>
      <c r="J24" s="57">
        <v>60737</v>
      </c>
    </row>
    <row r="25" spans="1:10" ht="15" customHeight="1">
      <c r="A25" s="32" t="s">
        <v>243</v>
      </c>
      <c r="B25" s="34" t="s">
        <v>244</v>
      </c>
      <c r="C25" s="32"/>
      <c r="D25" s="37">
        <v>0</v>
      </c>
      <c r="E25" s="46">
        <v>0</v>
      </c>
      <c r="F25" s="38">
        <v>7</v>
      </c>
      <c r="G25" s="57">
        <v>4954094</v>
      </c>
      <c r="H25" s="57"/>
      <c r="I25" s="57">
        <f t="shared" si="0"/>
        <v>4954094</v>
      </c>
      <c r="J25" s="57">
        <v>536330</v>
      </c>
    </row>
    <row r="26" spans="1:10" ht="15" customHeight="1">
      <c r="A26" s="52" t="s">
        <v>245</v>
      </c>
      <c r="B26" s="33" t="s">
        <v>486</v>
      </c>
      <c r="C26" s="32"/>
      <c r="D26" s="37">
        <v>0</v>
      </c>
      <c r="E26" s="46">
        <v>0</v>
      </c>
      <c r="F26" s="38">
        <v>8</v>
      </c>
      <c r="G26" s="56">
        <f>SUM(G27:G31)</f>
        <v>172024518</v>
      </c>
      <c r="H26" s="83">
        <f>SUM(H27:H31)</f>
        <v>87299276</v>
      </c>
      <c r="I26" s="83">
        <f t="shared" si="0"/>
        <v>84725242</v>
      </c>
      <c r="J26" s="56">
        <f>SUM(J27:J31)</f>
        <v>85603180</v>
      </c>
    </row>
    <row r="27" spans="1:10" ht="15" customHeight="1">
      <c r="A27" s="52" t="s">
        <v>246</v>
      </c>
      <c r="B27" s="34" t="s">
        <v>247</v>
      </c>
      <c r="C27" s="32"/>
      <c r="D27" s="37">
        <v>0</v>
      </c>
      <c r="E27" s="46">
        <v>0</v>
      </c>
      <c r="F27" s="38">
        <v>9</v>
      </c>
      <c r="G27" s="57">
        <v>2322522</v>
      </c>
      <c r="H27" s="57"/>
      <c r="I27" s="57">
        <f t="shared" si="0"/>
        <v>2322522</v>
      </c>
      <c r="J27" s="57">
        <v>2322522</v>
      </c>
    </row>
    <row r="28" spans="1:10" ht="15" customHeight="1">
      <c r="A28" s="52" t="s">
        <v>248</v>
      </c>
      <c r="B28" s="34" t="s">
        <v>249</v>
      </c>
      <c r="C28" s="32"/>
      <c r="D28" s="37">
        <v>0</v>
      </c>
      <c r="E28" s="46">
        <v>1</v>
      </c>
      <c r="F28" s="38">
        <v>0</v>
      </c>
      <c r="G28" s="57">
        <v>92162710</v>
      </c>
      <c r="H28" s="57">
        <v>44960148</v>
      </c>
      <c r="I28" s="57">
        <f t="shared" si="0"/>
        <v>47202562</v>
      </c>
      <c r="J28" s="57">
        <v>47907567</v>
      </c>
    </row>
    <row r="29" spans="1:10" ht="15" customHeight="1">
      <c r="A29" s="32" t="s">
        <v>250</v>
      </c>
      <c r="B29" s="34" t="s">
        <v>251</v>
      </c>
      <c r="C29" s="32"/>
      <c r="D29" s="37">
        <v>0</v>
      </c>
      <c r="E29" s="46">
        <v>1</v>
      </c>
      <c r="F29" s="38">
        <v>1</v>
      </c>
      <c r="G29" s="57">
        <v>67753895</v>
      </c>
      <c r="H29" s="57">
        <v>42339128</v>
      </c>
      <c r="I29" s="57">
        <f t="shared" si="0"/>
        <v>25414767</v>
      </c>
      <c r="J29" s="57">
        <v>26358429</v>
      </c>
    </row>
    <row r="30" spans="1:10" ht="15" customHeight="1">
      <c r="A30" s="52" t="s">
        <v>252</v>
      </c>
      <c r="B30" s="34" t="s">
        <v>253</v>
      </c>
      <c r="C30" s="32"/>
      <c r="D30" s="37">
        <v>0</v>
      </c>
      <c r="E30" s="46">
        <v>1</v>
      </c>
      <c r="F30" s="38">
        <v>2</v>
      </c>
      <c r="G30" s="57"/>
      <c r="H30" s="57"/>
      <c r="I30" s="57"/>
      <c r="J30" s="57"/>
    </row>
    <row r="31" spans="1:10" ht="15" customHeight="1">
      <c r="A31" s="32" t="s">
        <v>254</v>
      </c>
      <c r="B31" s="34" t="s">
        <v>255</v>
      </c>
      <c r="C31" s="32"/>
      <c r="D31" s="37">
        <v>0</v>
      </c>
      <c r="E31" s="46">
        <v>1</v>
      </c>
      <c r="F31" s="38">
        <v>3</v>
      </c>
      <c r="G31" s="57">
        <v>9785391</v>
      </c>
      <c r="H31" s="57"/>
      <c r="I31" s="57">
        <f>+G31-H31</f>
        <v>9785391</v>
      </c>
      <c r="J31" s="57">
        <v>9014662</v>
      </c>
    </row>
    <row r="32" spans="1:10" ht="15" customHeight="1">
      <c r="A32" s="52" t="s">
        <v>256</v>
      </c>
      <c r="B32" s="33" t="s">
        <v>257</v>
      </c>
      <c r="C32" s="32"/>
      <c r="D32" s="37">
        <v>0</v>
      </c>
      <c r="E32" s="46">
        <v>1</v>
      </c>
      <c r="F32" s="38">
        <v>4</v>
      </c>
      <c r="G32" s="57"/>
      <c r="H32" s="57"/>
      <c r="I32" s="57"/>
      <c r="J32" s="57"/>
    </row>
    <row r="33" spans="1:10" ht="15" customHeight="1">
      <c r="A33" s="52" t="s">
        <v>258</v>
      </c>
      <c r="B33" s="33" t="s">
        <v>487</v>
      </c>
      <c r="C33" s="32"/>
      <c r="D33" s="37">
        <v>0</v>
      </c>
      <c r="E33" s="46">
        <v>1</v>
      </c>
      <c r="F33" s="38">
        <v>5</v>
      </c>
      <c r="G33" s="57"/>
      <c r="H33" s="57"/>
      <c r="I33" s="57"/>
      <c r="J33" s="57"/>
    </row>
    <row r="34" spans="1:10" ht="15" customHeight="1">
      <c r="A34" s="52" t="s">
        <v>259</v>
      </c>
      <c r="B34" s="34" t="s">
        <v>260</v>
      </c>
      <c r="C34" s="32"/>
      <c r="D34" s="37">
        <v>0</v>
      </c>
      <c r="E34" s="46">
        <v>1</v>
      </c>
      <c r="F34" s="38">
        <v>6</v>
      </c>
      <c r="G34" s="57"/>
      <c r="H34" s="57"/>
      <c r="I34" s="57"/>
      <c r="J34" s="57"/>
    </row>
    <row r="35" spans="1:10" ht="15" customHeight="1">
      <c r="A35" s="52" t="s">
        <v>261</v>
      </c>
      <c r="B35" s="34" t="s">
        <v>262</v>
      </c>
      <c r="C35" s="32"/>
      <c r="D35" s="37">
        <v>0</v>
      </c>
      <c r="E35" s="46">
        <v>1</v>
      </c>
      <c r="F35" s="38">
        <v>7</v>
      </c>
      <c r="G35" s="57"/>
      <c r="H35" s="57"/>
      <c r="I35" s="57"/>
      <c r="J35" s="57"/>
    </row>
    <row r="36" spans="1:10" ht="15" customHeight="1">
      <c r="A36" s="52" t="s">
        <v>263</v>
      </c>
      <c r="B36" s="34" t="s">
        <v>264</v>
      </c>
      <c r="C36" s="32"/>
      <c r="D36" s="37">
        <v>0</v>
      </c>
      <c r="E36" s="46">
        <v>1</v>
      </c>
      <c r="F36" s="38">
        <v>8</v>
      </c>
      <c r="G36" s="57"/>
      <c r="H36" s="57"/>
      <c r="I36" s="57"/>
      <c r="J36" s="57"/>
    </row>
    <row r="37" spans="1:10" ht="15" customHeight="1">
      <c r="A37" s="32" t="s">
        <v>265</v>
      </c>
      <c r="B37" s="34" t="s">
        <v>266</v>
      </c>
      <c r="C37" s="32"/>
      <c r="D37" s="37">
        <v>0</v>
      </c>
      <c r="E37" s="46">
        <v>1</v>
      </c>
      <c r="F37" s="38">
        <v>9</v>
      </c>
      <c r="G37" s="57"/>
      <c r="H37" s="57"/>
      <c r="I37" s="57"/>
      <c r="J37" s="57"/>
    </row>
    <row r="38" spans="1:10" ht="15" customHeight="1">
      <c r="A38" s="52" t="s">
        <v>267</v>
      </c>
      <c r="B38" s="33" t="s">
        <v>268</v>
      </c>
      <c r="C38" s="32"/>
      <c r="D38" s="37">
        <v>0</v>
      </c>
      <c r="E38" s="46">
        <v>2</v>
      </c>
      <c r="F38" s="38">
        <v>0</v>
      </c>
      <c r="G38" s="56">
        <v>817939</v>
      </c>
      <c r="H38" s="57"/>
      <c r="I38" s="56">
        <f>+G38-H38</f>
        <v>817939</v>
      </c>
      <c r="J38" s="56">
        <v>817971</v>
      </c>
    </row>
    <row r="39" spans="1:10" ht="15" customHeight="1">
      <c r="A39" s="52" t="s">
        <v>269</v>
      </c>
      <c r="B39" s="33" t="s">
        <v>488</v>
      </c>
      <c r="C39" s="32"/>
      <c r="D39" s="37">
        <v>0</v>
      </c>
      <c r="E39" s="46">
        <v>2</v>
      </c>
      <c r="F39" s="38">
        <v>1</v>
      </c>
      <c r="G39" s="56">
        <f>SUM(G40:G47)</f>
        <v>2373729</v>
      </c>
      <c r="H39" s="83">
        <f>SUM(H40:H47)</f>
        <v>237370</v>
      </c>
      <c r="I39" s="56">
        <f>+G39-H39</f>
        <v>2136359</v>
      </c>
      <c r="J39" s="56">
        <f>SUM(J40:J47)</f>
        <v>2278624</v>
      </c>
    </row>
    <row r="40" spans="1:10" ht="15" customHeight="1">
      <c r="A40" s="52" t="s">
        <v>270</v>
      </c>
      <c r="B40" s="34" t="s">
        <v>271</v>
      </c>
      <c r="C40" s="32"/>
      <c r="D40" s="37">
        <v>0</v>
      </c>
      <c r="E40" s="46">
        <v>2</v>
      </c>
      <c r="F40" s="38">
        <v>2</v>
      </c>
      <c r="G40" s="57">
        <v>86891</v>
      </c>
      <c r="H40" s="57"/>
      <c r="I40" s="57">
        <f aca="true" t="shared" si="1" ref="I40:I47">+G40-H40</f>
        <v>86891</v>
      </c>
      <c r="J40" s="57">
        <v>86891</v>
      </c>
    </row>
    <row r="41" spans="1:10" ht="15" customHeight="1">
      <c r="A41" s="52" t="s">
        <v>272</v>
      </c>
      <c r="B41" s="34" t="s">
        <v>273</v>
      </c>
      <c r="C41" s="32"/>
      <c r="D41" s="37">
        <v>0</v>
      </c>
      <c r="E41" s="46">
        <v>2</v>
      </c>
      <c r="F41" s="38">
        <v>3</v>
      </c>
      <c r="G41" s="57">
        <v>16115</v>
      </c>
      <c r="H41" s="57"/>
      <c r="I41" s="57">
        <f t="shared" si="1"/>
        <v>16115</v>
      </c>
      <c r="J41" s="57">
        <v>16115</v>
      </c>
    </row>
    <row r="42" spans="1:10" ht="15" customHeight="1">
      <c r="A42" s="52" t="s">
        <v>274</v>
      </c>
      <c r="B42" s="34" t="s">
        <v>275</v>
      </c>
      <c r="C42" s="32"/>
      <c r="D42" s="37">
        <v>0</v>
      </c>
      <c r="E42" s="46">
        <v>2</v>
      </c>
      <c r="F42" s="38">
        <v>4</v>
      </c>
      <c r="G42" s="57"/>
      <c r="H42" s="57"/>
      <c r="I42" s="57"/>
      <c r="J42" s="57"/>
    </row>
    <row r="43" spans="1:10" ht="15" customHeight="1">
      <c r="A43" s="52" t="s">
        <v>276</v>
      </c>
      <c r="B43" s="34" t="s">
        <v>277</v>
      </c>
      <c r="C43" s="32"/>
      <c r="D43" s="37">
        <v>0</v>
      </c>
      <c r="E43" s="46">
        <v>2</v>
      </c>
      <c r="F43" s="38">
        <v>5</v>
      </c>
      <c r="G43" s="57">
        <v>1485</v>
      </c>
      <c r="H43" s="57"/>
      <c r="I43" s="57">
        <f t="shared" si="1"/>
        <v>1485</v>
      </c>
      <c r="J43" s="57">
        <v>1974</v>
      </c>
    </row>
    <row r="44" spans="1:10" ht="15" customHeight="1">
      <c r="A44" s="52" t="s">
        <v>278</v>
      </c>
      <c r="B44" s="34" t="s">
        <v>279</v>
      </c>
      <c r="C44" s="32"/>
      <c r="D44" s="37">
        <v>0</v>
      </c>
      <c r="E44" s="46">
        <v>2</v>
      </c>
      <c r="F44" s="38">
        <v>6</v>
      </c>
      <c r="G44" s="57"/>
      <c r="H44" s="57"/>
      <c r="I44" s="57"/>
      <c r="J44" s="57"/>
    </row>
    <row r="45" spans="1:10" ht="15" customHeight="1">
      <c r="A45" s="52" t="s">
        <v>280</v>
      </c>
      <c r="B45" s="34" t="s">
        <v>281</v>
      </c>
      <c r="C45" s="32"/>
      <c r="D45" s="37">
        <v>0</v>
      </c>
      <c r="E45" s="46">
        <v>2</v>
      </c>
      <c r="F45" s="38">
        <v>7</v>
      </c>
      <c r="G45" s="57"/>
      <c r="H45" s="57"/>
      <c r="I45" s="57"/>
      <c r="J45" s="57"/>
    </row>
    <row r="46" spans="1:10" ht="15" customHeight="1">
      <c r="A46" s="52" t="s">
        <v>282</v>
      </c>
      <c r="B46" s="34" t="s">
        <v>283</v>
      </c>
      <c r="C46" s="32"/>
      <c r="D46" s="37">
        <v>0</v>
      </c>
      <c r="E46" s="46">
        <v>2</v>
      </c>
      <c r="F46" s="38">
        <v>8</v>
      </c>
      <c r="G46" s="57"/>
      <c r="H46" s="57"/>
      <c r="I46" s="57"/>
      <c r="J46" s="57"/>
    </row>
    <row r="47" spans="1:10" ht="15" customHeight="1">
      <c r="A47" s="52" t="s">
        <v>284</v>
      </c>
      <c r="B47" s="34" t="s">
        <v>285</v>
      </c>
      <c r="C47" s="32"/>
      <c r="D47" s="37">
        <v>0</v>
      </c>
      <c r="E47" s="46">
        <v>2</v>
      </c>
      <c r="F47" s="38">
        <v>9</v>
      </c>
      <c r="G47" s="57">
        <v>2269238</v>
      </c>
      <c r="H47" s="57">
        <v>237370</v>
      </c>
      <c r="I47" s="57">
        <f t="shared" si="1"/>
        <v>2031868</v>
      </c>
      <c r="J47" s="57">
        <v>2173644</v>
      </c>
    </row>
    <row r="48" spans="1:10" ht="15" customHeight="1">
      <c r="A48" s="52" t="s">
        <v>286</v>
      </c>
      <c r="B48" s="33" t="s">
        <v>489</v>
      </c>
      <c r="C48" s="32"/>
      <c r="D48" s="37">
        <v>0</v>
      </c>
      <c r="E48" s="46">
        <v>3</v>
      </c>
      <c r="F48" s="38">
        <v>0</v>
      </c>
      <c r="G48" s="56">
        <f>SUM(G49:G50)</f>
        <v>130140</v>
      </c>
      <c r="H48" s="57"/>
      <c r="I48" s="56">
        <f>+G48-H48</f>
        <v>130140</v>
      </c>
      <c r="J48" s="56">
        <f>SUM(J49:J50)</f>
        <v>130140</v>
      </c>
    </row>
    <row r="49" spans="1:10" ht="15" customHeight="1">
      <c r="A49" s="52" t="s">
        <v>287</v>
      </c>
      <c r="B49" s="34" t="s">
        <v>288</v>
      </c>
      <c r="C49" s="32"/>
      <c r="D49" s="37">
        <v>0</v>
      </c>
      <c r="E49" s="46">
        <v>3</v>
      </c>
      <c r="F49" s="38">
        <v>1</v>
      </c>
      <c r="G49" s="57"/>
      <c r="H49" s="57"/>
      <c r="I49" s="56"/>
      <c r="J49" s="57"/>
    </row>
    <row r="50" spans="1:10" ht="15" customHeight="1">
      <c r="A50" s="32" t="s">
        <v>289</v>
      </c>
      <c r="B50" s="34" t="s">
        <v>290</v>
      </c>
      <c r="C50" s="32"/>
      <c r="D50" s="37">
        <v>0</v>
      </c>
      <c r="E50" s="46">
        <v>3</v>
      </c>
      <c r="F50" s="38">
        <v>2</v>
      </c>
      <c r="G50" s="57">
        <v>130140</v>
      </c>
      <c r="H50" s="57"/>
      <c r="I50" s="57">
        <f>+G50-H50</f>
        <v>130140</v>
      </c>
      <c r="J50" s="57">
        <v>130140</v>
      </c>
    </row>
    <row r="51" spans="1:10" ht="15" customHeight="1">
      <c r="A51" s="32" t="s">
        <v>291</v>
      </c>
      <c r="B51" s="33" t="s">
        <v>490</v>
      </c>
      <c r="C51" s="32"/>
      <c r="D51" s="37">
        <v>0</v>
      </c>
      <c r="E51" s="46">
        <v>3</v>
      </c>
      <c r="F51" s="38">
        <v>3</v>
      </c>
      <c r="G51" s="56">
        <v>14794</v>
      </c>
      <c r="H51" s="57"/>
      <c r="I51" s="56">
        <f>+G51-H51</f>
        <v>14794</v>
      </c>
      <c r="J51" s="56">
        <v>17422</v>
      </c>
    </row>
    <row r="52" spans="1:10" ht="15" customHeight="1">
      <c r="A52" s="52" t="s">
        <v>292</v>
      </c>
      <c r="B52" s="33" t="s">
        <v>293</v>
      </c>
      <c r="C52" s="32"/>
      <c r="D52" s="37">
        <v>0</v>
      </c>
      <c r="E52" s="46">
        <v>3</v>
      </c>
      <c r="F52" s="38">
        <v>4</v>
      </c>
      <c r="G52" s="57"/>
      <c r="H52" s="57"/>
      <c r="I52" s="57"/>
      <c r="J52" s="57"/>
    </row>
    <row r="53" spans="1:10" ht="15" customHeight="1">
      <c r="A53" s="32"/>
      <c r="B53" s="33" t="s">
        <v>491</v>
      </c>
      <c r="C53" s="32"/>
      <c r="D53" s="37">
        <v>0</v>
      </c>
      <c r="E53" s="46">
        <v>3</v>
      </c>
      <c r="F53" s="38">
        <v>5</v>
      </c>
      <c r="G53" s="56">
        <f>SUM(G54+G61)</f>
        <v>84668256</v>
      </c>
      <c r="H53" s="56">
        <f>H54+H61</f>
        <v>6497861</v>
      </c>
      <c r="I53" s="56">
        <f aca="true" t="shared" si="2" ref="I53:I60">+G53-H53</f>
        <v>78170395</v>
      </c>
      <c r="J53" s="84">
        <f>SUM(J54+J61)</f>
        <v>88759189</v>
      </c>
    </row>
    <row r="54" spans="1:10" ht="15" customHeight="1">
      <c r="A54" s="32" t="s">
        <v>294</v>
      </c>
      <c r="B54" s="33" t="s">
        <v>492</v>
      </c>
      <c r="C54" s="32"/>
      <c r="D54" s="37">
        <v>0</v>
      </c>
      <c r="E54" s="46">
        <v>3</v>
      </c>
      <c r="F54" s="38">
        <v>6</v>
      </c>
      <c r="G54" s="56">
        <f>SUM(G55:G60)</f>
        <v>24855026</v>
      </c>
      <c r="H54" s="57"/>
      <c r="I54" s="56">
        <f t="shared" si="2"/>
        <v>24855026</v>
      </c>
      <c r="J54" s="56">
        <f>SUM(J55:J60)</f>
        <v>21939883</v>
      </c>
    </row>
    <row r="55" spans="1:10" ht="15" customHeight="1">
      <c r="A55" s="32">
        <v>10</v>
      </c>
      <c r="B55" s="34" t="s">
        <v>295</v>
      </c>
      <c r="C55" s="32"/>
      <c r="D55" s="37">
        <v>0</v>
      </c>
      <c r="E55" s="46">
        <v>3</v>
      </c>
      <c r="F55" s="38">
        <v>7</v>
      </c>
      <c r="G55" s="57">
        <v>9600691</v>
      </c>
      <c r="H55" s="57"/>
      <c r="I55" s="57">
        <f t="shared" si="2"/>
        <v>9600691</v>
      </c>
      <c r="J55" s="57">
        <v>9388218</v>
      </c>
    </row>
    <row r="56" spans="1:10" ht="15" customHeight="1">
      <c r="A56" s="32">
        <v>11</v>
      </c>
      <c r="B56" s="34" t="s">
        <v>296</v>
      </c>
      <c r="C56" s="32"/>
      <c r="D56" s="37">
        <v>0</v>
      </c>
      <c r="E56" s="46">
        <v>3</v>
      </c>
      <c r="F56" s="38">
        <v>8</v>
      </c>
      <c r="G56" s="57">
        <v>2349749</v>
      </c>
      <c r="H56" s="57"/>
      <c r="I56" s="57">
        <f t="shared" si="2"/>
        <v>2349749</v>
      </c>
      <c r="J56" s="57">
        <v>1962176</v>
      </c>
    </row>
    <row r="57" spans="1:10" ht="15" customHeight="1">
      <c r="A57" s="32">
        <v>12</v>
      </c>
      <c r="B57" s="34" t="s">
        <v>297</v>
      </c>
      <c r="C57" s="32"/>
      <c r="D57" s="37">
        <v>0</v>
      </c>
      <c r="E57" s="46">
        <v>3</v>
      </c>
      <c r="F57" s="38">
        <v>9</v>
      </c>
      <c r="G57" s="57">
        <v>10079954</v>
      </c>
      <c r="H57" s="57"/>
      <c r="I57" s="57">
        <f t="shared" si="2"/>
        <v>10079954</v>
      </c>
      <c r="J57" s="57">
        <v>7836504</v>
      </c>
    </row>
    <row r="58" spans="1:10" ht="15" customHeight="1">
      <c r="A58" s="32">
        <v>13</v>
      </c>
      <c r="B58" s="34" t="s">
        <v>298</v>
      </c>
      <c r="C58" s="32"/>
      <c r="D58" s="37">
        <v>0</v>
      </c>
      <c r="E58" s="46">
        <v>4</v>
      </c>
      <c r="F58" s="38">
        <v>0</v>
      </c>
      <c r="G58" s="57">
        <v>1525965</v>
      </c>
      <c r="H58" s="57"/>
      <c r="I58" s="57">
        <f t="shared" si="2"/>
        <v>1525965</v>
      </c>
      <c r="J58" s="57">
        <v>2037684</v>
      </c>
    </row>
    <row r="59" spans="1:10" ht="15" customHeight="1">
      <c r="A59" s="32">
        <v>14</v>
      </c>
      <c r="B59" s="34" t="s">
        <v>299</v>
      </c>
      <c r="C59" s="32"/>
      <c r="D59" s="37">
        <v>0</v>
      </c>
      <c r="E59" s="46">
        <v>4</v>
      </c>
      <c r="F59" s="38">
        <v>1</v>
      </c>
      <c r="G59" s="57"/>
      <c r="H59" s="57"/>
      <c r="I59" s="57"/>
      <c r="J59" s="57"/>
    </row>
    <row r="60" spans="1:10" ht="15" customHeight="1">
      <c r="A60" s="32">
        <v>15</v>
      </c>
      <c r="B60" s="34" t="s">
        <v>300</v>
      </c>
      <c r="C60" s="32"/>
      <c r="D60" s="37">
        <v>0</v>
      </c>
      <c r="E60" s="46">
        <v>4</v>
      </c>
      <c r="F60" s="38">
        <v>2</v>
      </c>
      <c r="G60" s="57">
        <v>1298667</v>
      </c>
      <c r="H60" s="57"/>
      <c r="I60" s="57">
        <f t="shared" si="2"/>
        <v>1298667</v>
      </c>
      <c r="J60" s="57">
        <v>715301</v>
      </c>
    </row>
    <row r="61" spans="1:10" ht="30" customHeight="1">
      <c r="A61" s="32"/>
      <c r="B61" s="33" t="s">
        <v>493</v>
      </c>
      <c r="C61" s="32"/>
      <c r="D61" s="37">
        <v>0</v>
      </c>
      <c r="E61" s="46">
        <v>4</v>
      </c>
      <c r="F61" s="38">
        <v>3</v>
      </c>
      <c r="G61" s="56">
        <f>SUM(G62+G65+G71+G79+G80)</f>
        <v>59813230</v>
      </c>
      <c r="H61" s="56">
        <f>SUM(H62+H65+H71+H79+H80)</f>
        <v>6497861</v>
      </c>
      <c r="I61" s="56">
        <f>+G61-H61</f>
        <v>53315369</v>
      </c>
      <c r="J61" s="56">
        <f>SUM(J62+J65+J71+J79+J80)</f>
        <v>66819306</v>
      </c>
    </row>
    <row r="62" spans="1:10" ht="15" customHeight="1">
      <c r="A62" s="32">
        <v>20</v>
      </c>
      <c r="B62" s="34" t="s">
        <v>301</v>
      </c>
      <c r="C62" s="32"/>
      <c r="D62" s="37">
        <v>0</v>
      </c>
      <c r="E62" s="46">
        <v>4</v>
      </c>
      <c r="F62" s="38">
        <v>4</v>
      </c>
      <c r="G62" s="57">
        <v>3794609</v>
      </c>
      <c r="H62" s="57"/>
      <c r="I62" s="57">
        <f>+G62-H62</f>
        <v>3794609</v>
      </c>
      <c r="J62" s="57">
        <v>6187866</v>
      </c>
    </row>
    <row r="63" spans="1:10" ht="15" customHeight="1">
      <c r="A63" s="28" t="s">
        <v>302</v>
      </c>
      <c r="B63" s="34" t="s">
        <v>303</v>
      </c>
      <c r="C63" s="32"/>
      <c r="D63" s="37">
        <v>0</v>
      </c>
      <c r="E63" s="46">
        <v>4</v>
      </c>
      <c r="F63" s="38">
        <v>5</v>
      </c>
      <c r="G63" s="57">
        <v>3794609</v>
      </c>
      <c r="H63" s="57"/>
      <c r="I63" s="57">
        <f>+G63-H63</f>
        <v>3794609</v>
      </c>
      <c r="J63" s="57">
        <v>6187866</v>
      </c>
    </row>
    <row r="64" spans="1:10" ht="15" customHeight="1">
      <c r="A64" s="32">
        <v>207</v>
      </c>
      <c r="B64" s="34" t="s">
        <v>304</v>
      </c>
      <c r="C64" s="32"/>
      <c r="D64" s="37">
        <v>0</v>
      </c>
      <c r="E64" s="46">
        <v>4</v>
      </c>
      <c r="F64" s="38">
        <v>6</v>
      </c>
      <c r="G64" s="57"/>
      <c r="H64" s="57"/>
      <c r="I64" s="57"/>
      <c r="J64" s="57"/>
    </row>
    <row r="65" spans="1:10" ht="15" customHeight="1">
      <c r="A65" s="32" t="s">
        <v>305</v>
      </c>
      <c r="B65" s="34" t="s">
        <v>306</v>
      </c>
      <c r="C65" s="32"/>
      <c r="D65" s="37">
        <v>0</v>
      </c>
      <c r="E65" s="46">
        <v>4</v>
      </c>
      <c r="F65" s="38">
        <v>7</v>
      </c>
      <c r="G65" s="56">
        <f>SUM(G66:G70)</f>
        <v>52630556</v>
      </c>
      <c r="H65" s="56">
        <f>SUM(H66:H70)</f>
        <v>6447861</v>
      </c>
      <c r="I65" s="56">
        <f>+G65-H65</f>
        <v>46182695</v>
      </c>
      <c r="J65" s="56">
        <f>SUM(J66:J70)</f>
        <v>59453708</v>
      </c>
    </row>
    <row r="66" spans="1:10" ht="15" customHeight="1">
      <c r="A66" s="32">
        <v>210</v>
      </c>
      <c r="B66" s="34" t="s">
        <v>307</v>
      </c>
      <c r="C66" s="32"/>
      <c r="D66" s="37">
        <v>0</v>
      </c>
      <c r="E66" s="46">
        <v>4</v>
      </c>
      <c r="F66" s="38">
        <v>8</v>
      </c>
      <c r="G66" s="57"/>
      <c r="H66" s="57"/>
      <c r="I66" s="57"/>
      <c r="J66" s="57"/>
    </row>
    <row r="67" spans="1:10" ht="15" customHeight="1">
      <c r="A67" s="32">
        <v>211</v>
      </c>
      <c r="B67" s="34" t="s">
        <v>308</v>
      </c>
      <c r="C67" s="32"/>
      <c r="D67" s="37">
        <v>0</v>
      </c>
      <c r="E67" s="46">
        <v>4</v>
      </c>
      <c r="F67" s="38">
        <v>9</v>
      </c>
      <c r="G67" s="57">
        <v>27041843</v>
      </c>
      <c r="H67" s="57">
        <v>2312007</v>
      </c>
      <c r="I67" s="57">
        <f>+G67-H67</f>
        <v>24729836</v>
      </c>
      <c r="J67" s="57">
        <v>22852133</v>
      </c>
    </row>
    <row r="68" spans="1:10" ht="15" customHeight="1">
      <c r="A68" s="32">
        <v>212</v>
      </c>
      <c r="B68" s="34" t="s">
        <v>309</v>
      </c>
      <c r="C68" s="32"/>
      <c r="D68" s="37">
        <v>0</v>
      </c>
      <c r="E68" s="46">
        <v>5</v>
      </c>
      <c r="F68" s="38">
        <v>0</v>
      </c>
      <c r="G68" s="57">
        <v>23603959</v>
      </c>
      <c r="H68" s="57">
        <v>4086900</v>
      </c>
      <c r="I68" s="57">
        <f>+G68-H68</f>
        <v>19517059</v>
      </c>
      <c r="J68" s="57">
        <v>34599257</v>
      </c>
    </row>
    <row r="69" spans="1:10" ht="15" customHeight="1">
      <c r="A69" s="32">
        <v>22</v>
      </c>
      <c r="B69" s="34" t="s">
        <v>310</v>
      </c>
      <c r="C69" s="32"/>
      <c r="D69" s="37">
        <v>0</v>
      </c>
      <c r="E69" s="46">
        <v>5</v>
      </c>
      <c r="F69" s="38">
        <v>1</v>
      </c>
      <c r="G69" s="57"/>
      <c r="H69" s="57"/>
      <c r="I69" s="57"/>
      <c r="J69" s="57"/>
    </row>
    <row r="70" spans="1:10" ht="15" customHeight="1">
      <c r="A70" s="32">
        <v>23</v>
      </c>
      <c r="B70" s="34" t="s">
        <v>311</v>
      </c>
      <c r="C70" s="32"/>
      <c r="D70" s="37">
        <v>0</v>
      </c>
      <c r="E70" s="46">
        <v>5</v>
      </c>
      <c r="F70" s="38">
        <v>2</v>
      </c>
      <c r="G70" s="57">
        <v>1984754</v>
      </c>
      <c r="H70" s="57">
        <v>48954</v>
      </c>
      <c r="I70" s="57">
        <f>+G70-H70</f>
        <v>1935800</v>
      </c>
      <c r="J70" s="57">
        <v>2002318</v>
      </c>
    </row>
    <row r="71" spans="1:10" ht="15" customHeight="1">
      <c r="A71" s="32">
        <v>24</v>
      </c>
      <c r="B71" s="34" t="s">
        <v>312</v>
      </c>
      <c r="C71" s="32"/>
      <c r="D71" s="37">
        <v>0</v>
      </c>
      <c r="E71" s="46">
        <v>5</v>
      </c>
      <c r="F71" s="38">
        <v>3</v>
      </c>
      <c r="G71" s="57">
        <f>SUM(G72:G78)</f>
        <v>2159059</v>
      </c>
      <c r="H71" s="57">
        <f>SUM(H72:H78)</f>
        <v>50000</v>
      </c>
      <c r="I71" s="57">
        <f>+G71-H71</f>
        <v>2109059</v>
      </c>
      <c r="J71" s="57">
        <v>6979</v>
      </c>
    </row>
    <row r="72" spans="1:10" ht="15" customHeight="1">
      <c r="A72" s="32">
        <v>240</v>
      </c>
      <c r="B72" s="34" t="s">
        <v>313</v>
      </c>
      <c r="C72" s="32"/>
      <c r="D72" s="37">
        <v>0</v>
      </c>
      <c r="E72" s="46">
        <v>5</v>
      </c>
      <c r="F72" s="38">
        <v>4</v>
      </c>
      <c r="G72" s="57"/>
      <c r="H72" s="57"/>
      <c r="I72" s="57"/>
      <c r="J72" s="57"/>
    </row>
    <row r="73" spans="1:10" ht="15" customHeight="1">
      <c r="A73" s="32">
        <v>241</v>
      </c>
      <c r="B73" s="34" t="s">
        <v>314</v>
      </c>
      <c r="C73" s="32"/>
      <c r="D73" s="37">
        <v>0</v>
      </c>
      <c r="E73" s="46">
        <v>5</v>
      </c>
      <c r="F73" s="38">
        <v>5</v>
      </c>
      <c r="G73" s="57">
        <v>2157116</v>
      </c>
      <c r="H73" s="57">
        <v>50000</v>
      </c>
      <c r="I73" s="57">
        <f aca="true" t="shared" si="3" ref="I73:I80">+G73-H73</f>
        <v>2107116</v>
      </c>
      <c r="J73" s="57"/>
    </row>
    <row r="74" spans="1:10" ht="15" customHeight="1">
      <c r="A74" s="32">
        <v>242</v>
      </c>
      <c r="B74" s="34" t="s">
        <v>315</v>
      </c>
      <c r="C74" s="32"/>
      <c r="D74" s="37">
        <v>0</v>
      </c>
      <c r="E74" s="46">
        <v>5</v>
      </c>
      <c r="F74" s="38">
        <v>6</v>
      </c>
      <c r="G74" s="57"/>
      <c r="H74" s="57"/>
      <c r="I74" s="57"/>
      <c r="J74" s="57"/>
    </row>
    <row r="75" spans="1:10" ht="15" customHeight="1">
      <c r="A75" s="32" t="s">
        <v>316</v>
      </c>
      <c r="B75" s="34" t="s">
        <v>317</v>
      </c>
      <c r="C75" s="32"/>
      <c r="D75" s="37">
        <v>0</v>
      </c>
      <c r="E75" s="46">
        <v>5</v>
      </c>
      <c r="F75" s="38">
        <v>7</v>
      </c>
      <c r="G75" s="57">
        <v>1943</v>
      </c>
      <c r="H75" s="57"/>
      <c r="I75" s="57">
        <f t="shared" si="3"/>
        <v>1943</v>
      </c>
      <c r="J75" s="57">
        <v>1934</v>
      </c>
    </row>
    <row r="76" spans="1:10" ht="15" customHeight="1">
      <c r="A76" s="32">
        <v>245</v>
      </c>
      <c r="B76" s="34" t="s">
        <v>318</v>
      </c>
      <c r="C76" s="32"/>
      <c r="D76" s="37">
        <v>0</v>
      </c>
      <c r="E76" s="46">
        <v>5</v>
      </c>
      <c r="F76" s="38">
        <v>8</v>
      </c>
      <c r="G76" s="57"/>
      <c r="H76" s="57"/>
      <c r="I76" s="57"/>
      <c r="J76" s="57"/>
    </row>
    <row r="77" spans="1:10" ht="15" customHeight="1">
      <c r="A77" s="32">
        <v>246</v>
      </c>
      <c r="B77" s="34" t="s">
        <v>319</v>
      </c>
      <c r="C77" s="32"/>
      <c r="D77" s="37">
        <v>0</v>
      </c>
      <c r="E77" s="46">
        <v>5</v>
      </c>
      <c r="F77" s="38">
        <v>9</v>
      </c>
      <c r="G77" s="57"/>
      <c r="H77" s="57"/>
      <c r="I77" s="57"/>
      <c r="J77" s="57"/>
    </row>
    <row r="78" spans="1:10" ht="15" customHeight="1">
      <c r="A78" s="32">
        <v>248</v>
      </c>
      <c r="B78" s="34" t="s">
        <v>320</v>
      </c>
      <c r="C78" s="32"/>
      <c r="D78" s="37">
        <v>0</v>
      </c>
      <c r="E78" s="46">
        <v>6</v>
      </c>
      <c r="F78" s="38">
        <v>0</v>
      </c>
      <c r="G78" s="57"/>
      <c r="H78" s="57"/>
      <c r="I78" s="57"/>
      <c r="J78" s="57">
        <v>5045</v>
      </c>
    </row>
    <row r="79" spans="1:10" ht="15" customHeight="1">
      <c r="A79" s="32">
        <v>27</v>
      </c>
      <c r="B79" s="34" t="s">
        <v>321</v>
      </c>
      <c r="C79" s="32"/>
      <c r="D79" s="37">
        <v>0</v>
      </c>
      <c r="E79" s="46">
        <v>6</v>
      </c>
      <c r="F79" s="38">
        <v>1</v>
      </c>
      <c r="G79" s="57">
        <v>502427</v>
      </c>
      <c r="H79" s="57"/>
      <c r="I79" s="57">
        <f t="shared" si="3"/>
        <v>502427</v>
      </c>
      <c r="J79" s="57">
        <v>525162</v>
      </c>
    </row>
    <row r="80" spans="1:10" ht="15" customHeight="1">
      <c r="A80" s="32" t="s">
        <v>322</v>
      </c>
      <c r="B80" s="34" t="s">
        <v>323</v>
      </c>
      <c r="C80" s="32"/>
      <c r="D80" s="37">
        <v>0</v>
      </c>
      <c r="E80" s="46">
        <v>6</v>
      </c>
      <c r="F80" s="38">
        <v>2</v>
      </c>
      <c r="G80" s="57">
        <v>726579</v>
      </c>
      <c r="H80" s="57"/>
      <c r="I80" s="57">
        <f t="shared" si="3"/>
        <v>726579</v>
      </c>
      <c r="J80" s="57">
        <v>645591</v>
      </c>
    </row>
    <row r="81" spans="1:10" ht="15" customHeight="1">
      <c r="A81" s="32">
        <v>288</v>
      </c>
      <c r="B81" s="33" t="s">
        <v>324</v>
      </c>
      <c r="C81" s="32"/>
      <c r="D81" s="37">
        <v>0</v>
      </c>
      <c r="E81" s="46">
        <v>6</v>
      </c>
      <c r="F81" s="38">
        <v>3</v>
      </c>
      <c r="G81" s="57"/>
      <c r="H81" s="57"/>
      <c r="I81" s="57"/>
      <c r="J81" s="57"/>
    </row>
    <row r="82" spans="1:10" ht="15" customHeight="1">
      <c r="A82" s="32">
        <v>290</v>
      </c>
      <c r="B82" s="33" t="s">
        <v>325</v>
      </c>
      <c r="C82" s="32"/>
      <c r="D82" s="37">
        <v>0</v>
      </c>
      <c r="E82" s="46">
        <v>6</v>
      </c>
      <c r="F82" s="38">
        <v>4</v>
      </c>
      <c r="G82" s="57"/>
      <c r="H82" s="57"/>
      <c r="I82" s="57"/>
      <c r="J82" s="57"/>
    </row>
    <row r="83" spans="1:10" ht="15" customHeight="1">
      <c r="A83" s="32"/>
      <c r="B83" s="33" t="s">
        <v>494</v>
      </c>
      <c r="C83" s="32"/>
      <c r="D83" s="37">
        <v>0</v>
      </c>
      <c r="E83" s="46">
        <v>6</v>
      </c>
      <c r="F83" s="38">
        <v>5</v>
      </c>
      <c r="G83" s="56">
        <f>SUM(G19+G52+G53+G81+G82)</f>
        <v>274769257</v>
      </c>
      <c r="H83" s="56">
        <f>SUM(H19+H52+H53+H81+H82)</f>
        <v>103507189</v>
      </c>
      <c r="I83" s="56">
        <f>+G83-H83</f>
        <v>171262068</v>
      </c>
      <c r="J83" s="56">
        <f>SUM(J19+J52+J53+J81+J82)</f>
        <v>178282218</v>
      </c>
    </row>
    <row r="84" spans="1:10" ht="15" customHeight="1">
      <c r="A84" s="32">
        <v>88</v>
      </c>
      <c r="B84" s="34" t="s">
        <v>326</v>
      </c>
      <c r="C84" s="32"/>
      <c r="D84" s="37">
        <v>0</v>
      </c>
      <c r="E84" s="46">
        <v>6</v>
      </c>
      <c r="F84" s="38">
        <v>6</v>
      </c>
      <c r="G84" s="57">
        <f>'[1]B.Stanja'!$AD$93</f>
        <v>734413</v>
      </c>
      <c r="H84" s="57"/>
      <c r="I84" s="57">
        <f>+G84-H84</f>
        <v>734413</v>
      </c>
      <c r="J84" s="57">
        <v>734413</v>
      </c>
    </row>
    <row r="85" spans="1:10" ht="15" customHeight="1">
      <c r="A85" s="32"/>
      <c r="B85" s="34" t="s">
        <v>327</v>
      </c>
      <c r="C85" s="32"/>
      <c r="D85" s="37">
        <v>0</v>
      </c>
      <c r="E85" s="46">
        <v>6</v>
      </c>
      <c r="F85" s="38">
        <v>7</v>
      </c>
      <c r="G85" s="57">
        <f>SUM(G83+G84)</f>
        <v>275503670</v>
      </c>
      <c r="H85" s="57">
        <f>SUM(H83+H84)</f>
        <v>103507189</v>
      </c>
      <c r="I85" s="57">
        <f>+G85-H85</f>
        <v>171996481</v>
      </c>
      <c r="J85" s="57">
        <f>+J83+J84</f>
        <v>179016631</v>
      </c>
    </row>
    <row r="86" spans="1:10" s="29" customFormat="1" ht="15" customHeight="1">
      <c r="A86" s="46"/>
      <c r="B86" s="54"/>
      <c r="C86" s="46"/>
      <c r="D86" s="46"/>
      <c r="E86" s="46"/>
      <c r="F86" s="46"/>
      <c r="G86" s="55"/>
      <c r="H86" s="55"/>
      <c r="I86" s="55"/>
      <c r="J86" s="55"/>
    </row>
    <row r="87" spans="1:10" ht="15" customHeight="1">
      <c r="A87" s="32"/>
      <c r="B87" s="53" t="s">
        <v>68</v>
      </c>
      <c r="C87" s="32"/>
      <c r="D87" s="120"/>
      <c r="E87" s="121"/>
      <c r="F87" s="122"/>
      <c r="G87" s="125" t="s">
        <v>509</v>
      </c>
      <c r="H87" s="125"/>
      <c r="I87" s="159" t="s">
        <v>394</v>
      </c>
      <c r="J87" s="159"/>
    </row>
    <row r="88" spans="1:10" ht="15" customHeight="1">
      <c r="A88" s="44">
        <v>1</v>
      </c>
      <c r="B88" s="44">
        <v>2</v>
      </c>
      <c r="C88" s="44">
        <v>3</v>
      </c>
      <c r="D88" s="156">
        <v>4</v>
      </c>
      <c r="E88" s="157"/>
      <c r="F88" s="158"/>
      <c r="G88" s="125">
        <v>5</v>
      </c>
      <c r="H88" s="125"/>
      <c r="I88" s="159">
        <v>6</v>
      </c>
      <c r="J88" s="159"/>
    </row>
    <row r="89" spans="1:11" ht="15" customHeight="1">
      <c r="A89" s="32"/>
      <c r="B89" s="53" t="s">
        <v>495</v>
      </c>
      <c r="C89" s="32"/>
      <c r="D89" s="37">
        <v>1</v>
      </c>
      <c r="E89" s="46">
        <v>0</v>
      </c>
      <c r="F89" s="38">
        <v>1</v>
      </c>
      <c r="G89" s="150">
        <f>SUM(G90+G97+G98+G99+G102+G103-G104+G105-G110-G115)</f>
        <v>128516270</v>
      </c>
      <c r="H89" s="150"/>
      <c r="I89" s="152">
        <f>SUM(I90+I97+I98+I99+I102+I103-I104+I105-I110-I115)</f>
        <v>124012793</v>
      </c>
      <c r="J89" s="152"/>
      <c r="K89" s="82"/>
    </row>
    <row r="90" spans="1:10" ht="15" customHeight="1">
      <c r="A90" s="32">
        <v>30</v>
      </c>
      <c r="B90" s="53" t="s">
        <v>496</v>
      </c>
      <c r="C90" s="32"/>
      <c r="D90" s="37">
        <v>1</v>
      </c>
      <c r="E90" s="46">
        <v>0</v>
      </c>
      <c r="F90" s="38">
        <v>2</v>
      </c>
      <c r="G90" s="150">
        <f>SUM(G91:H96)</f>
        <v>78299870</v>
      </c>
      <c r="H90" s="150"/>
      <c r="I90" s="152">
        <f>SUM(I91:J96)</f>
        <v>71742580</v>
      </c>
      <c r="J90" s="152"/>
    </row>
    <row r="91" spans="1:10" ht="15" customHeight="1">
      <c r="A91" s="32">
        <v>300</v>
      </c>
      <c r="B91" s="28" t="s">
        <v>328</v>
      </c>
      <c r="C91" s="32"/>
      <c r="D91" s="37">
        <v>1</v>
      </c>
      <c r="E91" s="46">
        <v>0</v>
      </c>
      <c r="F91" s="38">
        <v>3</v>
      </c>
      <c r="G91" s="149">
        <f>'[1]B.Stanja'!$AR$104</f>
        <v>78299870</v>
      </c>
      <c r="H91" s="149"/>
      <c r="I91" s="153">
        <v>71742580</v>
      </c>
      <c r="J91" s="153"/>
    </row>
    <row r="92" spans="1:10" ht="15" customHeight="1">
      <c r="A92" s="32">
        <v>302</v>
      </c>
      <c r="B92" s="28" t="s">
        <v>329</v>
      </c>
      <c r="C92" s="32"/>
      <c r="D92" s="37">
        <v>1</v>
      </c>
      <c r="E92" s="46">
        <v>0</v>
      </c>
      <c r="F92" s="38">
        <v>4</v>
      </c>
      <c r="G92" s="149"/>
      <c r="H92" s="149"/>
      <c r="I92" s="153"/>
      <c r="J92" s="153"/>
    </row>
    <row r="93" spans="1:10" ht="15" customHeight="1">
      <c r="A93" s="32">
        <v>303</v>
      </c>
      <c r="B93" s="28" t="s">
        <v>330</v>
      </c>
      <c r="C93" s="32"/>
      <c r="D93" s="37">
        <v>1</v>
      </c>
      <c r="E93" s="46">
        <v>0</v>
      </c>
      <c r="F93" s="38">
        <v>5</v>
      </c>
      <c r="G93" s="149"/>
      <c r="H93" s="149"/>
      <c r="I93" s="153"/>
      <c r="J93" s="153"/>
    </row>
    <row r="94" spans="1:10" ht="15" customHeight="1">
      <c r="A94" s="32">
        <v>304</v>
      </c>
      <c r="B94" s="28" t="s">
        <v>331</v>
      </c>
      <c r="C94" s="32"/>
      <c r="D94" s="37">
        <v>1</v>
      </c>
      <c r="E94" s="46">
        <v>0</v>
      </c>
      <c r="F94" s="38">
        <v>6</v>
      </c>
      <c r="G94" s="149"/>
      <c r="H94" s="149"/>
      <c r="I94" s="153"/>
      <c r="J94" s="153"/>
    </row>
    <row r="95" spans="1:10" ht="15" customHeight="1">
      <c r="A95" s="32">
        <v>305</v>
      </c>
      <c r="B95" s="28" t="s">
        <v>332</v>
      </c>
      <c r="C95" s="32"/>
      <c r="D95" s="37">
        <v>1</v>
      </c>
      <c r="E95" s="46">
        <v>0</v>
      </c>
      <c r="F95" s="38">
        <v>7</v>
      </c>
      <c r="G95" s="149"/>
      <c r="H95" s="149"/>
      <c r="I95" s="153"/>
      <c r="J95" s="153"/>
    </row>
    <row r="96" spans="1:10" ht="15" customHeight="1">
      <c r="A96" s="32">
        <v>309</v>
      </c>
      <c r="B96" s="28" t="s">
        <v>333</v>
      </c>
      <c r="C96" s="32"/>
      <c r="D96" s="37">
        <v>1</v>
      </c>
      <c r="E96" s="46">
        <v>0</v>
      </c>
      <c r="F96" s="38">
        <v>8</v>
      </c>
      <c r="G96" s="149"/>
      <c r="H96" s="149"/>
      <c r="I96" s="153"/>
      <c r="J96" s="153"/>
    </row>
    <row r="97" spans="1:10" ht="15" customHeight="1">
      <c r="A97" s="32">
        <v>31</v>
      </c>
      <c r="B97" s="53" t="s">
        <v>334</v>
      </c>
      <c r="C97" s="32"/>
      <c r="D97" s="37">
        <v>1</v>
      </c>
      <c r="E97" s="46">
        <v>0</v>
      </c>
      <c r="F97" s="38">
        <v>9</v>
      </c>
      <c r="G97" s="149"/>
      <c r="H97" s="149"/>
      <c r="I97" s="153"/>
      <c r="J97" s="153"/>
    </row>
    <row r="98" spans="1:10" ht="15" customHeight="1">
      <c r="A98" s="32">
        <v>320</v>
      </c>
      <c r="B98" s="53" t="s">
        <v>335</v>
      </c>
      <c r="C98" s="32"/>
      <c r="D98" s="37">
        <v>1</v>
      </c>
      <c r="E98" s="46">
        <v>1</v>
      </c>
      <c r="F98" s="38">
        <v>0</v>
      </c>
      <c r="G98" s="150">
        <f>'[1]B.Stanja'!$AR$111</f>
        <v>6607433</v>
      </c>
      <c r="H98" s="150"/>
      <c r="I98" s="152">
        <f>'[1]B.Stanja'!$AY$111</f>
        <v>3914036</v>
      </c>
      <c r="J98" s="152"/>
    </row>
    <row r="99" spans="1:10" ht="15" customHeight="1">
      <c r="A99" s="32"/>
      <c r="B99" s="53" t="s">
        <v>497</v>
      </c>
      <c r="C99" s="32"/>
      <c r="D99" s="37">
        <v>1</v>
      </c>
      <c r="E99" s="46">
        <v>1</v>
      </c>
      <c r="F99" s="38">
        <v>1</v>
      </c>
      <c r="G99" s="150">
        <f>SUM(G100:H101)</f>
        <v>38420349</v>
      </c>
      <c r="H99" s="150"/>
      <c r="I99" s="152">
        <f>SUM(I100:J101)</f>
        <v>38420349</v>
      </c>
      <c r="J99" s="152"/>
    </row>
    <row r="100" spans="1:10" ht="15" customHeight="1">
      <c r="A100" s="32">
        <v>321</v>
      </c>
      <c r="B100" s="28" t="s">
        <v>336</v>
      </c>
      <c r="C100" s="32"/>
      <c r="D100" s="37">
        <v>1</v>
      </c>
      <c r="E100" s="46">
        <v>1</v>
      </c>
      <c r="F100" s="38">
        <v>2</v>
      </c>
      <c r="G100" s="149">
        <f>'[1]B.Stanja'!$AR$113</f>
        <v>38420349</v>
      </c>
      <c r="H100" s="149"/>
      <c r="I100" s="153">
        <f>'[1]B.Stanja'!$AY$113</f>
        <v>38420349</v>
      </c>
      <c r="J100" s="153"/>
    </row>
    <row r="101" spans="1:10" ht="15" customHeight="1">
      <c r="A101" s="32">
        <v>322</v>
      </c>
      <c r="B101" s="28" t="s">
        <v>337</v>
      </c>
      <c r="C101" s="32"/>
      <c r="D101" s="37">
        <v>1</v>
      </c>
      <c r="E101" s="46">
        <v>1</v>
      </c>
      <c r="F101" s="38">
        <v>3</v>
      </c>
      <c r="G101" s="149"/>
      <c r="H101" s="149"/>
      <c r="I101" s="153"/>
      <c r="J101" s="153"/>
    </row>
    <row r="102" spans="1:10" ht="15" customHeight="1">
      <c r="A102" s="32" t="s">
        <v>338</v>
      </c>
      <c r="B102" s="53" t="s">
        <v>339</v>
      </c>
      <c r="C102" s="32"/>
      <c r="D102" s="37">
        <v>1</v>
      </c>
      <c r="E102" s="46">
        <v>1</v>
      </c>
      <c r="F102" s="38">
        <v>4</v>
      </c>
      <c r="G102" s="149"/>
      <c r="H102" s="149"/>
      <c r="I102" s="153"/>
      <c r="J102" s="153"/>
    </row>
    <row r="103" spans="1:10" ht="15" customHeight="1">
      <c r="A103" s="32" t="s">
        <v>338</v>
      </c>
      <c r="B103" s="53" t="s">
        <v>340</v>
      </c>
      <c r="C103" s="32"/>
      <c r="D103" s="37">
        <v>1</v>
      </c>
      <c r="E103" s="46">
        <v>1</v>
      </c>
      <c r="F103" s="38">
        <v>5</v>
      </c>
      <c r="G103" s="149"/>
      <c r="H103" s="149"/>
      <c r="I103" s="153"/>
      <c r="J103" s="153"/>
    </row>
    <row r="104" spans="1:10" ht="15" customHeight="1">
      <c r="A104" s="32" t="s">
        <v>338</v>
      </c>
      <c r="B104" s="53" t="s">
        <v>341</v>
      </c>
      <c r="C104" s="32"/>
      <c r="D104" s="37">
        <v>1</v>
      </c>
      <c r="E104" s="46">
        <v>1</v>
      </c>
      <c r="F104" s="38">
        <v>6</v>
      </c>
      <c r="G104" s="149"/>
      <c r="H104" s="149"/>
      <c r="I104" s="153"/>
      <c r="J104" s="153"/>
    </row>
    <row r="105" spans="1:10" ht="15" customHeight="1">
      <c r="A105" s="32">
        <v>34</v>
      </c>
      <c r="B105" s="53" t="s">
        <v>498</v>
      </c>
      <c r="C105" s="32"/>
      <c r="D105" s="37">
        <v>1</v>
      </c>
      <c r="E105" s="46">
        <v>1</v>
      </c>
      <c r="F105" s="38">
        <v>7</v>
      </c>
      <c r="G105" s="150">
        <f>SUM(G106:H109)</f>
        <v>10100805</v>
      </c>
      <c r="H105" s="150"/>
      <c r="I105" s="152">
        <f>SUM(I106:J109)</f>
        <v>10077633</v>
      </c>
      <c r="J105" s="152"/>
    </row>
    <row r="106" spans="1:10" ht="15" customHeight="1">
      <c r="A106" s="32">
        <v>340</v>
      </c>
      <c r="B106" s="28" t="s">
        <v>342</v>
      </c>
      <c r="C106" s="32"/>
      <c r="D106" s="37">
        <v>1</v>
      </c>
      <c r="E106" s="46">
        <v>1</v>
      </c>
      <c r="F106" s="38">
        <v>8</v>
      </c>
      <c r="G106" s="149">
        <f>'[1]B.Stanja'!$AR$119</f>
        <v>10100805</v>
      </c>
      <c r="H106" s="149"/>
      <c r="I106" s="153">
        <f>'[1]B.Stanja'!$AY$119</f>
        <v>10077633</v>
      </c>
      <c r="J106" s="153"/>
    </row>
    <row r="107" spans="1:10" ht="15" customHeight="1">
      <c r="A107" s="32">
        <v>341</v>
      </c>
      <c r="B107" s="28" t="s">
        <v>343</v>
      </c>
      <c r="C107" s="32"/>
      <c r="D107" s="37">
        <v>1</v>
      </c>
      <c r="E107" s="46">
        <v>1</v>
      </c>
      <c r="F107" s="38">
        <v>9</v>
      </c>
      <c r="G107" s="149"/>
      <c r="H107" s="149"/>
      <c r="I107" s="153"/>
      <c r="J107" s="153"/>
    </row>
    <row r="108" spans="1:10" ht="15" customHeight="1">
      <c r="A108" s="32">
        <v>342</v>
      </c>
      <c r="B108" s="28" t="s">
        <v>344</v>
      </c>
      <c r="C108" s="32"/>
      <c r="D108" s="37">
        <v>1</v>
      </c>
      <c r="E108" s="46">
        <v>2</v>
      </c>
      <c r="F108" s="38">
        <v>0</v>
      </c>
      <c r="G108" s="149"/>
      <c r="H108" s="149"/>
      <c r="I108" s="153"/>
      <c r="J108" s="153"/>
    </row>
    <row r="109" spans="1:10" ht="15" customHeight="1">
      <c r="A109" s="32">
        <v>343</v>
      </c>
      <c r="B109" s="28" t="s">
        <v>345</v>
      </c>
      <c r="C109" s="32"/>
      <c r="D109" s="37">
        <v>1</v>
      </c>
      <c r="E109" s="46">
        <v>2</v>
      </c>
      <c r="F109" s="38">
        <v>1</v>
      </c>
      <c r="G109" s="149"/>
      <c r="H109" s="149"/>
      <c r="I109" s="153"/>
      <c r="J109" s="153"/>
    </row>
    <row r="110" spans="1:10" ht="15" customHeight="1">
      <c r="A110" s="32">
        <v>35</v>
      </c>
      <c r="B110" s="53" t="s">
        <v>499</v>
      </c>
      <c r="C110" s="32"/>
      <c r="D110" s="37">
        <v>1</v>
      </c>
      <c r="E110" s="46">
        <v>2</v>
      </c>
      <c r="F110" s="38">
        <v>2</v>
      </c>
      <c r="G110" s="149">
        <f>SUM(G111:H114)</f>
        <v>4747210</v>
      </c>
      <c r="H110" s="149"/>
      <c r="I110" s="153"/>
      <c r="J110" s="153"/>
    </row>
    <row r="111" spans="1:10" ht="15" customHeight="1">
      <c r="A111" s="32">
        <v>350</v>
      </c>
      <c r="B111" s="28" t="s">
        <v>346</v>
      </c>
      <c r="C111" s="32"/>
      <c r="D111" s="37">
        <v>1</v>
      </c>
      <c r="E111" s="46">
        <v>2</v>
      </c>
      <c r="F111" s="38">
        <v>3</v>
      </c>
      <c r="G111" s="149"/>
      <c r="H111" s="149"/>
      <c r="I111" s="153"/>
      <c r="J111" s="153"/>
    </row>
    <row r="112" spans="1:10" ht="15" customHeight="1">
      <c r="A112" s="32">
        <v>351</v>
      </c>
      <c r="B112" s="28" t="s">
        <v>347</v>
      </c>
      <c r="C112" s="32"/>
      <c r="D112" s="37">
        <v>1</v>
      </c>
      <c r="E112" s="46">
        <v>2</v>
      </c>
      <c r="F112" s="38">
        <v>4</v>
      </c>
      <c r="G112" s="149">
        <f>'[1]B.Stanja'!$AR$125</f>
        <v>4747210</v>
      </c>
      <c r="H112" s="149"/>
      <c r="I112" s="153"/>
      <c r="J112" s="153"/>
    </row>
    <row r="113" spans="1:10" ht="15" customHeight="1">
      <c r="A113" s="32">
        <v>352</v>
      </c>
      <c r="B113" s="28" t="s">
        <v>348</v>
      </c>
      <c r="C113" s="32"/>
      <c r="D113" s="37">
        <v>1</v>
      </c>
      <c r="E113" s="46">
        <v>2</v>
      </c>
      <c r="F113" s="38">
        <v>5</v>
      </c>
      <c r="G113" s="149"/>
      <c r="H113" s="149"/>
      <c r="I113" s="153"/>
      <c r="J113" s="153"/>
    </row>
    <row r="114" spans="1:10" ht="15" customHeight="1">
      <c r="A114" s="32">
        <v>353</v>
      </c>
      <c r="B114" s="28" t="s">
        <v>349</v>
      </c>
      <c r="C114" s="32"/>
      <c r="D114" s="37">
        <v>1</v>
      </c>
      <c r="E114" s="46">
        <v>2</v>
      </c>
      <c r="F114" s="38">
        <v>6</v>
      </c>
      <c r="G114" s="149"/>
      <c r="H114" s="149"/>
      <c r="I114" s="153"/>
      <c r="J114" s="153"/>
    </row>
    <row r="115" spans="1:10" ht="15" customHeight="1">
      <c r="A115" s="32">
        <v>360</v>
      </c>
      <c r="B115" s="53" t="s">
        <v>350</v>
      </c>
      <c r="C115" s="32"/>
      <c r="D115" s="37">
        <v>1</v>
      </c>
      <c r="E115" s="46">
        <v>2</v>
      </c>
      <c r="F115" s="38">
        <v>7</v>
      </c>
      <c r="G115" s="154">
        <f>'[1]B.Stanja'!$AR$128</f>
        <v>164977</v>
      </c>
      <c r="H115" s="155"/>
      <c r="I115" s="154">
        <v>141805</v>
      </c>
      <c r="J115" s="155">
        <v>101064</v>
      </c>
    </row>
    <row r="116" spans="1:10" ht="15" customHeight="1">
      <c r="A116" s="32" t="s">
        <v>351</v>
      </c>
      <c r="B116" s="53" t="s">
        <v>500</v>
      </c>
      <c r="C116" s="32"/>
      <c r="D116" s="37">
        <v>1</v>
      </c>
      <c r="E116" s="46">
        <v>2</v>
      </c>
      <c r="F116" s="38">
        <v>8</v>
      </c>
      <c r="G116" s="150">
        <f>SUM(G117:H118)</f>
        <v>1739934</v>
      </c>
      <c r="H116" s="150"/>
      <c r="I116" s="150">
        <f>+I117+I118</f>
        <v>1821221</v>
      </c>
      <c r="J116" s="150"/>
    </row>
    <row r="117" spans="1:10" ht="15" customHeight="1">
      <c r="A117" s="32" t="s">
        <v>351</v>
      </c>
      <c r="B117" s="28" t="s">
        <v>352</v>
      </c>
      <c r="C117" s="32"/>
      <c r="D117" s="37">
        <v>1</v>
      </c>
      <c r="E117" s="46">
        <v>2</v>
      </c>
      <c r="F117" s="38">
        <v>9</v>
      </c>
      <c r="G117" s="149">
        <f>'[1]B.Stanja'!$AR$130</f>
        <v>1739934</v>
      </c>
      <c r="H117" s="149"/>
      <c r="I117" s="149">
        <f>'[1]B.Stanja'!$AY$130</f>
        <v>1821221</v>
      </c>
      <c r="J117" s="149"/>
    </row>
    <row r="118" spans="1:10" ht="15" customHeight="1">
      <c r="A118" s="32" t="s">
        <v>351</v>
      </c>
      <c r="B118" s="28" t="s">
        <v>353</v>
      </c>
      <c r="C118" s="32"/>
      <c r="D118" s="37">
        <v>1</v>
      </c>
      <c r="E118" s="46">
        <v>3</v>
      </c>
      <c r="F118" s="38">
        <v>0</v>
      </c>
      <c r="G118" s="149"/>
      <c r="H118" s="149"/>
      <c r="I118" s="153"/>
      <c r="J118" s="153"/>
    </row>
    <row r="119" spans="1:10" ht="15" customHeight="1">
      <c r="A119" s="32"/>
      <c r="B119" s="53" t="s">
        <v>501</v>
      </c>
      <c r="C119" s="32"/>
      <c r="D119" s="37">
        <v>1</v>
      </c>
      <c r="E119" s="46">
        <v>3</v>
      </c>
      <c r="F119" s="38">
        <v>1</v>
      </c>
      <c r="G119" s="150">
        <f>SUM(G120:H126)</f>
        <v>4440155</v>
      </c>
      <c r="H119" s="150"/>
      <c r="I119" s="163">
        <f>+I120+I121+I122+I123+I124+I125+I126</f>
        <v>5015869</v>
      </c>
      <c r="J119" s="164"/>
    </row>
    <row r="120" spans="1:10" ht="15" customHeight="1">
      <c r="A120" s="32">
        <v>410</v>
      </c>
      <c r="B120" s="28" t="s">
        <v>354</v>
      </c>
      <c r="C120" s="32"/>
      <c r="D120" s="37">
        <v>1</v>
      </c>
      <c r="E120" s="46">
        <v>3</v>
      </c>
      <c r="F120" s="38">
        <v>2</v>
      </c>
      <c r="G120" s="149"/>
      <c r="H120" s="149"/>
      <c r="I120" s="153"/>
      <c r="J120" s="153"/>
    </row>
    <row r="121" spans="1:10" ht="15" customHeight="1">
      <c r="A121" s="32">
        <v>411</v>
      </c>
      <c r="B121" s="28" t="s">
        <v>355</v>
      </c>
      <c r="C121" s="32"/>
      <c r="D121" s="37">
        <v>1</v>
      </c>
      <c r="E121" s="46">
        <v>3</v>
      </c>
      <c r="F121" s="38">
        <v>3</v>
      </c>
      <c r="G121" s="149"/>
      <c r="H121" s="149"/>
      <c r="I121" s="153"/>
      <c r="J121" s="153"/>
    </row>
    <row r="122" spans="1:10" ht="15" customHeight="1">
      <c r="A122" s="32">
        <v>412</v>
      </c>
      <c r="B122" s="28" t="s">
        <v>356</v>
      </c>
      <c r="C122" s="32"/>
      <c r="D122" s="37">
        <v>1</v>
      </c>
      <c r="E122" s="46">
        <v>3</v>
      </c>
      <c r="F122" s="38">
        <v>4</v>
      </c>
      <c r="G122" s="149"/>
      <c r="H122" s="149"/>
      <c r="I122" s="153"/>
      <c r="J122" s="153"/>
    </row>
    <row r="123" spans="1:10" ht="15" customHeight="1">
      <c r="A123" s="32" t="s">
        <v>357</v>
      </c>
      <c r="B123" s="28" t="s">
        <v>358</v>
      </c>
      <c r="C123" s="32"/>
      <c r="D123" s="37">
        <v>1</v>
      </c>
      <c r="E123" s="46">
        <v>3</v>
      </c>
      <c r="F123" s="38">
        <v>5</v>
      </c>
      <c r="G123" s="149">
        <f>'[1]B.Stanja'!AR136</f>
        <v>2244389</v>
      </c>
      <c r="H123" s="149"/>
      <c r="I123" s="149">
        <f>'[1]B.Stanja'!$AY$136</f>
        <v>2662965</v>
      </c>
      <c r="J123" s="149"/>
    </row>
    <row r="124" spans="1:10" ht="15" customHeight="1">
      <c r="A124" s="32" t="s">
        <v>359</v>
      </c>
      <c r="B124" s="28" t="s">
        <v>360</v>
      </c>
      <c r="C124" s="32"/>
      <c r="D124" s="37">
        <v>1</v>
      </c>
      <c r="E124" s="46">
        <v>3</v>
      </c>
      <c r="F124" s="38">
        <v>6</v>
      </c>
      <c r="G124" s="149">
        <f>'[1]B.Stanja'!$AR$137</f>
        <v>2195766</v>
      </c>
      <c r="H124" s="149"/>
      <c r="I124" s="149">
        <f>'[1]B.Stanja'!$AY$137</f>
        <v>2352904</v>
      </c>
      <c r="J124" s="149"/>
    </row>
    <row r="125" spans="1:10" ht="15" customHeight="1">
      <c r="A125" s="32">
        <v>417</v>
      </c>
      <c r="B125" s="28" t="s">
        <v>361</v>
      </c>
      <c r="C125" s="32"/>
      <c r="D125" s="37">
        <v>1</v>
      </c>
      <c r="E125" s="46">
        <v>3</v>
      </c>
      <c r="F125" s="38">
        <v>7</v>
      </c>
      <c r="G125" s="149"/>
      <c r="H125" s="149"/>
      <c r="I125" s="153"/>
      <c r="J125" s="153"/>
    </row>
    <row r="126" spans="1:10" ht="15" customHeight="1">
      <c r="A126" s="32">
        <v>419</v>
      </c>
      <c r="B126" s="28" t="s">
        <v>362</v>
      </c>
      <c r="C126" s="32"/>
      <c r="D126" s="37">
        <v>1</v>
      </c>
      <c r="E126" s="46">
        <v>3</v>
      </c>
      <c r="F126" s="38">
        <v>8</v>
      </c>
      <c r="G126" s="149"/>
      <c r="H126" s="149"/>
      <c r="I126" s="153"/>
      <c r="J126" s="153"/>
    </row>
    <row r="127" spans="1:10" ht="15" customHeight="1">
      <c r="A127" s="32">
        <v>408</v>
      </c>
      <c r="B127" s="53" t="s">
        <v>363</v>
      </c>
      <c r="C127" s="32"/>
      <c r="D127" s="37">
        <v>1</v>
      </c>
      <c r="E127" s="46">
        <v>3</v>
      </c>
      <c r="F127" s="38">
        <v>9</v>
      </c>
      <c r="G127" s="149"/>
      <c r="H127" s="149"/>
      <c r="I127" s="153"/>
      <c r="J127" s="153"/>
    </row>
    <row r="128" spans="1:10" ht="30" customHeight="1">
      <c r="A128" s="32"/>
      <c r="B128" s="53" t="s">
        <v>502</v>
      </c>
      <c r="C128" s="32"/>
      <c r="D128" s="37">
        <v>1</v>
      </c>
      <c r="E128" s="46">
        <v>4</v>
      </c>
      <c r="F128" s="38">
        <v>0</v>
      </c>
      <c r="G128" s="150">
        <f>SUM(G129+G137+G143+G144+G148+G149+G150+G151)</f>
        <v>31514774</v>
      </c>
      <c r="H128" s="150"/>
      <c r="I128" s="152">
        <f>+I129+I137+I143+I144+I148+I149+I150+I151</f>
        <v>41168000</v>
      </c>
      <c r="J128" s="152"/>
    </row>
    <row r="129" spans="1:10" ht="15" customHeight="1">
      <c r="A129" s="32">
        <v>42</v>
      </c>
      <c r="B129" s="53" t="s">
        <v>503</v>
      </c>
      <c r="C129" s="32"/>
      <c r="D129" s="37">
        <v>1</v>
      </c>
      <c r="E129" s="46">
        <v>4</v>
      </c>
      <c r="F129" s="38">
        <v>1</v>
      </c>
      <c r="G129" s="150">
        <f>SUM(G130:H136)</f>
        <v>21222294</v>
      </c>
      <c r="H129" s="150"/>
      <c r="I129" s="152">
        <f>+I130+I131+I132+I133+I134+I135+I136</f>
        <v>20375464</v>
      </c>
      <c r="J129" s="152">
        <f>SUM(J130:J136)</f>
        <v>0</v>
      </c>
    </row>
    <row r="130" spans="1:10" ht="15" customHeight="1">
      <c r="A130" s="32">
        <v>420</v>
      </c>
      <c r="B130" s="28" t="s">
        <v>364</v>
      </c>
      <c r="C130" s="32"/>
      <c r="D130" s="37">
        <v>1</v>
      </c>
      <c r="E130" s="46">
        <v>4</v>
      </c>
      <c r="F130" s="38">
        <v>2</v>
      </c>
      <c r="G130" s="149"/>
      <c r="H130" s="149"/>
      <c r="I130" s="153"/>
      <c r="J130" s="153"/>
    </row>
    <row r="131" spans="1:10" ht="15" customHeight="1">
      <c r="A131" s="32">
        <v>421</v>
      </c>
      <c r="B131" s="28" t="s">
        <v>365</v>
      </c>
      <c r="C131" s="32"/>
      <c r="D131" s="37">
        <v>1</v>
      </c>
      <c r="E131" s="46">
        <v>4</v>
      </c>
      <c r="F131" s="38">
        <v>3</v>
      </c>
      <c r="G131" s="149"/>
      <c r="H131" s="149"/>
      <c r="I131" s="153"/>
      <c r="J131" s="153"/>
    </row>
    <row r="132" spans="1:10" ht="15" customHeight="1">
      <c r="A132" s="32">
        <v>422</v>
      </c>
      <c r="B132" s="28" t="s">
        <v>366</v>
      </c>
      <c r="C132" s="32"/>
      <c r="D132" s="37">
        <v>1</v>
      </c>
      <c r="E132" s="46">
        <v>4</v>
      </c>
      <c r="F132" s="38">
        <v>4</v>
      </c>
      <c r="G132" s="149">
        <f>'[1]B.Stanja'!$AR$148</f>
        <v>19077816</v>
      </c>
      <c r="H132" s="149"/>
      <c r="I132" s="153">
        <f>'[1]B.Stanja'!$AY$148</f>
        <v>18088715</v>
      </c>
      <c r="J132" s="153"/>
    </row>
    <row r="133" spans="1:10" ht="15" customHeight="1">
      <c r="A133" s="32">
        <v>423</v>
      </c>
      <c r="B133" s="28" t="s">
        <v>367</v>
      </c>
      <c r="C133" s="32"/>
      <c r="D133" s="37">
        <v>1</v>
      </c>
      <c r="E133" s="46">
        <v>4</v>
      </c>
      <c r="F133" s="38">
        <v>5</v>
      </c>
      <c r="G133" s="149"/>
      <c r="H133" s="149"/>
      <c r="I133" s="153"/>
      <c r="J133" s="153"/>
    </row>
    <row r="134" spans="1:10" ht="15" customHeight="1">
      <c r="A134" s="32" t="s">
        <v>368</v>
      </c>
      <c r="B134" s="28" t="s">
        <v>369</v>
      </c>
      <c r="C134" s="32"/>
      <c r="D134" s="37">
        <v>1</v>
      </c>
      <c r="E134" s="46">
        <v>4</v>
      </c>
      <c r="F134" s="38">
        <v>6</v>
      </c>
      <c r="G134" s="149">
        <f>'[1]B.Stanja'!$AR$150</f>
        <v>2144478</v>
      </c>
      <c r="H134" s="149"/>
      <c r="I134" s="153">
        <f>'[1]B.Stanja'!$AY$150</f>
        <v>2286749</v>
      </c>
      <c r="J134" s="153"/>
    </row>
    <row r="135" spans="1:10" ht="15" customHeight="1">
      <c r="A135" s="32">
        <v>427</v>
      </c>
      <c r="B135" s="28" t="s">
        <v>370</v>
      </c>
      <c r="C135" s="32"/>
      <c r="D135" s="37">
        <v>1</v>
      </c>
      <c r="E135" s="46">
        <v>4</v>
      </c>
      <c r="F135" s="38">
        <v>7</v>
      </c>
      <c r="G135" s="149"/>
      <c r="H135" s="149"/>
      <c r="I135" s="153"/>
      <c r="J135" s="153"/>
    </row>
    <row r="136" spans="1:10" ht="15" customHeight="1">
      <c r="A136" s="32">
        <v>429</v>
      </c>
      <c r="B136" s="28" t="s">
        <v>371</v>
      </c>
      <c r="C136" s="32"/>
      <c r="D136" s="37">
        <v>1</v>
      </c>
      <c r="E136" s="46">
        <v>4</v>
      </c>
      <c r="F136" s="38">
        <v>8</v>
      </c>
      <c r="G136" s="149"/>
      <c r="H136" s="149"/>
      <c r="I136" s="153"/>
      <c r="J136" s="153"/>
    </row>
    <row r="137" spans="1:10" ht="15" customHeight="1">
      <c r="A137" s="32">
        <v>43</v>
      </c>
      <c r="B137" s="53" t="s">
        <v>504</v>
      </c>
      <c r="C137" s="32"/>
      <c r="D137" s="37">
        <v>1</v>
      </c>
      <c r="E137" s="46">
        <v>4</v>
      </c>
      <c r="F137" s="38">
        <v>9</v>
      </c>
      <c r="G137" s="150">
        <f>SUM(G138:H142)</f>
        <v>8116438</v>
      </c>
      <c r="H137" s="150"/>
      <c r="I137" s="150">
        <f>+I138+I139+I140+I141+I142</f>
        <v>8936167</v>
      </c>
      <c r="J137" s="150"/>
    </row>
    <row r="138" spans="1:10" ht="15" customHeight="1">
      <c r="A138" s="32">
        <v>430</v>
      </c>
      <c r="B138" s="28" t="s">
        <v>372</v>
      </c>
      <c r="C138" s="32"/>
      <c r="D138" s="37">
        <v>1</v>
      </c>
      <c r="E138" s="46">
        <v>5</v>
      </c>
      <c r="F138" s="38">
        <v>0</v>
      </c>
      <c r="G138" s="149"/>
      <c r="H138" s="149"/>
      <c r="I138" s="153"/>
      <c r="J138" s="153"/>
    </row>
    <row r="139" spans="1:10" ht="15" customHeight="1">
      <c r="A139" s="32">
        <v>431</v>
      </c>
      <c r="B139" s="28" t="s">
        <v>373</v>
      </c>
      <c r="C139" s="32"/>
      <c r="D139" s="37">
        <v>1</v>
      </c>
      <c r="E139" s="46">
        <v>5</v>
      </c>
      <c r="F139" s="38">
        <v>1</v>
      </c>
      <c r="G139" s="149"/>
      <c r="H139" s="149"/>
      <c r="I139" s="153"/>
      <c r="J139" s="153"/>
    </row>
    <row r="140" spans="1:10" ht="15" customHeight="1">
      <c r="A140" s="32">
        <v>432</v>
      </c>
      <c r="B140" s="28" t="s">
        <v>374</v>
      </c>
      <c r="C140" s="32"/>
      <c r="D140" s="37">
        <v>1</v>
      </c>
      <c r="E140" s="46">
        <v>5</v>
      </c>
      <c r="F140" s="38">
        <v>2</v>
      </c>
      <c r="G140" s="149">
        <f>'[1]B.Stanja'!$AR$156</f>
        <v>2055873</v>
      </c>
      <c r="H140" s="149"/>
      <c r="I140" s="149">
        <f>'[1]B.Stanja'!AY156</f>
        <v>2234991</v>
      </c>
      <c r="J140" s="149"/>
    </row>
    <row r="141" spans="1:10" ht="15" customHeight="1">
      <c r="A141" s="32">
        <v>433</v>
      </c>
      <c r="B141" s="28" t="s">
        <v>375</v>
      </c>
      <c r="C141" s="32"/>
      <c r="D141" s="37">
        <v>1</v>
      </c>
      <c r="E141" s="46">
        <v>5</v>
      </c>
      <c r="F141" s="38">
        <v>3</v>
      </c>
      <c r="G141" s="149">
        <f>'[1]B.Stanja'!$AR$157</f>
        <v>6060565</v>
      </c>
      <c r="H141" s="149"/>
      <c r="I141" s="149">
        <f>'[1]B.Stanja'!$AY$157</f>
        <v>6701176</v>
      </c>
      <c r="J141" s="149"/>
    </row>
    <row r="142" spans="1:10" ht="15" customHeight="1">
      <c r="A142" s="32">
        <v>439</v>
      </c>
      <c r="B142" s="28" t="s">
        <v>376</v>
      </c>
      <c r="C142" s="32"/>
      <c r="D142" s="37">
        <v>1</v>
      </c>
      <c r="E142" s="46">
        <v>5</v>
      </c>
      <c r="F142" s="38">
        <v>4</v>
      </c>
      <c r="G142" s="149"/>
      <c r="H142" s="149"/>
      <c r="I142" s="153"/>
      <c r="J142" s="153"/>
    </row>
    <row r="143" spans="1:10" ht="15" customHeight="1">
      <c r="A143" s="32">
        <v>44</v>
      </c>
      <c r="B143" s="53" t="s">
        <v>377</v>
      </c>
      <c r="C143" s="32"/>
      <c r="D143" s="37">
        <v>1</v>
      </c>
      <c r="E143" s="46">
        <v>5</v>
      </c>
      <c r="F143" s="38">
        <v>5</v>
      </c>
      <c r="G143" s="149"/>
      <c r="H143" s="149"/>
      <c r="I143" s="153"/>
      <c r="J143" s="153"/>
    </row>
    <row r="144" spans="1:10" ht="30" customHeight="1">
      <c r="A144" s="32">
        <v>45</v>
      </c>
      <c r="B144" s="53" t="s">
        <v>505</v>
      </c>
      <c r="C144" s="32"/>
      <c r="D144" s="37">
        <v>1</v>
      </c>
      <c r="E144" s="46">
        <v>5</v>
      </c>
      <c r="F144" s="38">
        <v>6</v>
      </c>
      <c r="G144" s="150">
        <f>SUM(G145:H147)</f>
        <v>1770600</v>
      </c>
      <c r="H144" s="150"/>
      <c r="I144" s="152">
        <f>+I145+I146+I147</f>
        <v>2589138</v>
      </c>
      <c r="J144" s="152">
        <f>SUM(J145:J147)</f>
        <v>0</v>
      </c>
    </row>
    <row r="145" spans="1:10" ht="15" customHeight="1">
      <c r="A145" s="32" t="s">
        <v>378</v>
      </c>
      <c r="B145" s="28" t="s">
        <v>379</v>
      </c>
      <c r="C145" s="32"/>
      <c r="D145" s="37">
        <v>1</v>
      </c>
      <c r="E145" s="46">
        <v>5</v>
      </c>
      <c r="F145" s="38">
        <v>7</v>
      </c>
      <c r="G145" s="149">
        <f>'[1]B.Stanja'!$AR$161</f>
        <v>1354931</v>
      </c>
      <c r="H145" s="149"/>
      <c r="I145" s="153">
        <f>'[1]B.Stanja'!$AY$161</f>
        <v>1388168</v>
      </c>
      <c r="J145" s="153"/>
    </row>
    <row r="146" spans="1:10" ht="15" customHeight="1">
      <c r="A146" s="32" t="s">
        <v>380</v>
      </c>
      <c r="B146" s="28" t="s">
        <v>381</v>
      </c>
      <c r="C146" s="32"/>
      <c r="D146" s="37">
        <v>1</v>
      </c>
      <c r="E146" s="46">
        <v>5</v>
      </c>
      <c r="F146" s="38">
        <v>8</v>
      </c>
      <c r="G146" s="149"/>
      <c r="H146" s="149"/>
      <c r="I146" s="153"/>
      <c r="J146" s="153"/>
    </row>
    <row r="147" spans="1:10" ht="15" customHeight="1">
      <c r="A147" s="32" t="s">
        <v>382</v>
      </c>
      <c r="B147" s="28" t="s">
        <v>383</v>
      </c>
      <c r="C147" s="32"/>
      <c r="D147" s="37">
        <v>1</v>
      </c>
      <c r="E147" s="46">
        <v>5</v>
      </c>
      <c r="F147" s="38">
        <v>9</v>
      </c>
      <c r="G147" s="149">
        <f>'[1]B.Stanja'!$AR$163</f>
        <v>415669</v>
      </c>
      <c r="H147" s="149"/>
      <c r="I147" s="153">
        <f>'[1]B.Stanja'!$AY$163</f>
        <v>1200970</v>
      </c>
      <c r="J147" s="153"/>
    </row>
    <row r="148" spans="1:10" ht="15" customHeight="1">
      <c r="A148" s="32">
        <v>46</v>
      </c>
      <c r="B148" s="53" t="s">
        <v>384</v>
      </c>
      <c r="C148" s="32"/>
      <c r="D148" s="37">
        <v>1</v>
      </c>
      <c r="E148" s="46">
        <v>6</v>
      </c>
      <c r="F148" s="38">
        <v>0</v>
      </c>
      <c r="G148" s="150">
        <f>'[1]B.Stanja'!$AR$164</f>
        <v>403968</v>
      </c>
      <c r="H148" s="150"/>
      <c r="I148" s="152">
        <f>'[1]B.Stanja'!$AY$164</f>
        <v>9258148</v>
      </c>
      <c r="J148" s="152"/>
    </row>
    <row r="149" spans="1:10" ht="15" customHeight="1">
      <c r="A149" s="32">
        <v>47</v>
      </c>
      <c r="B149" s="53" t="s">
        <v>385</v>
      </c>
      <c r="C149" s="32"/>
      <c r="D149" s="37">
        <v>1</v>
      </c>
      <c r="E149" s="46">
        <v>6</v>
      </c>
      <c r="F149" s="38">
        <v>1</v>
      </c>
      <c r="G149" s="149"/>
      <c r="H149" s="149"/>
      <c r="I149" s="149"/>
      <c r="J149" s="149"/>
    </row>
    <row r="150" spans="1:10" ht="15" customHeight="1">
      <c r="A150" s="32" t="s">
        <v>386</v>
      </c>
      <c r="B150" s="53" t="s">
        <v>387</v>
      </c>
      <c r="C150" s="32"/>
      <c r="D150" s="37">
        <v>1</v>
      </c>
      <c r="E150" s="46">
        <v>6</v>
      </c>
      <c r="F150" s="38">
        <v>2</v>
      </c>
      <c r="G150" s="149">
        <f>'[1]B.Stanja'!$AR$166</f>
        <v>1474</v>
      </c>
      <c r="H150" s="149"/>
      <c r="I150" s="149">
        <f>'[1]B.Stanja'!$AY$166</f>
        <v>9083</v>
      </c>
      <c r="J150" s="149"/>
    </row>
    <row r="151" spans="1:10" ht="15" customHeight="1">
      <c r="A151" s="32">
        <v>481</v>
      </c>
      <c r="B151" s="53" t="s">
        <v>388</v>
      </c>
      <c r="C151" s="32"/>
      <c r="D151" s="37">
        <v>1</v>
      </c>
      <c r="E151" s="46">
        <v>6</v>
      </c>
      <c r="F151" s="38">
        <v>3</v>
      </c>
      <c r="G151" s="149"/>
      <c r="H151" s="149"/>
      <c r="I151" s="153"/>
      <c r="J151" s="153"/>
    </row>
    <row r="152" spans="1:10" ht="15" customHeight="1">
      <c r="A152" s="32" t="s">
        <v>389</v>
      </c>
      <c r="B152" s="53" t="s">
        <v>390</v>
      </c>
      <c r="C152" s="32"/>
      <c r="D152" s="37">
        <v>1</v>
      </c>
      <c r="E152" s="46">
        <v>6</v>
      </c>
      <c r="F152" s="38">
        <v>4</v>
      </c>
      <c r="G152" s="150">
        <f>'[1]B.Stanja'!$AR$168</f>
        <v>5050935</v>
      </c>
      <c r="H152" s="150"/>
      <c r="I152" s="152">
        <f>'[1]B.Stanja'!$AY$168</f>
        <v>6264335</v>
      </c>
      <c r="J152" s="152"/>
    </row>
    <row r="153" spans="1:10" ht="15" customHeight="1">
      <c r="A153" s="32">
        <v>495</v>
      </c>
      <c r="B153" s="53" t="s">
        <v>391</v>
      </c>
      <c r="C153" s="32"/>
      <c r="D153" s="37">
        <v>1</v>
      </c>
      <c r="E153" s="46">
        <v>6</v>
      </c>
      <c r="F153" s="38">
        <v>5</v>
      </c>
      <c r="G153" s="149"/>
      <c r="H153" s="149"/>
      <c r="I153" s="153"/>
      <c r="J153" s="153"/>
    </row>
    <row r="154" spans="1:11" ht="15" customHeight="1">
      <c r="A154" s="32"/>
      <c r="B154" s="53" t="s">
        <v>506</v>
      </c>
      <c r="C154" s="32"/>
      <c r="D154" s="37">
        <v>1</v>
      </c>
      <c r="E154" s="46">
        <v>6</v>
      </c>
      <c r="F154" s="38">
        <v>6</v>
      </c>
      <c r="G154" s="150">
        <f>SUM(G89+G116+G119+G127+G128+G152+G153)</f>
        <v>171262068</v>
      </c>
      <c r="H154" s="150"/>
      <c r="I154" s="150">
        <f>+I89+I116+I119+I127+I128+I152+I153</f>
        <v>178282218</v>
      </c>
      <c r="J154" s="150"/>
      <c r="K154" s="82"/>
    </row>
    <row r="155" spans="1:11" ht="15" customHeight="1">
      <c r="A155" s="32">
        <v>89</v>
      </c>
      <c r="B155" s="28" t="s">
        <v>392</v>
      </c>
      <c r="C155" s="32"/>
      <c r="D155" s="37">
        <v>1</v>
      </c>
      <c r="E155" s="46">
        <v>6</v>
      </c>
      <c r="F155" s="38">
        <v>7</v>
      </c>
      <c r="G155" s="149">
        <v>734413</v>
      </c>
      <c r="H155" s="149"/>
      <c r="I155" s="149">
        <v>734413</v>
      </c>
      <c r="J155" s="149"/>
      <c r="K155" s="82"/>
    </row>
    <row r="156" spans="1:11" ht="15" customHeight="1">
      <c r="A156" s="32"/>
      <c r="B156" s="28" t="s">
        <v>393</v>
      </c>
      <c r="C156" s="32"/>
      <c r="D156" s="37">
        <v>1</v>
      </c>
      <c r="E156" s="46">
        <v>6</v>
      </c>
      <c r="F156" s="38">
        <v>8</v>
      </c>
      <c r="G156" s="149">
        <f>+G154+G155</f>
        <v>171996481</v>
      </c>
      <c r="H156" s="149"/>
      <c r="I156" s="149">
        <f>+I154+I155</f>
        <v>179016631</v>
      </c>
      <c r="J156" s="149"/>
      <c r="K156" s="82"/>
    </row>
    <row r="157" ht="15" customHeight="1">
      <c r="H157" s="82"/>
    </row>
    <row r="158" spans="4:7" ht="15" customHeight="1">
      <c r="D158" s="116" t="s">
        <v>227</v>
      </c>
      <c r="E158" s="116"/>
      <c r="F158" s="116"/>
      <c r="G158" s="116"/>
    </row>
    <row r="159" spans="1:9" ht="15" customHeight="1">
      <c r="A159" s="116" t="s">
        <v>481</v>
      </c>
      <c r="B159" s="116"/>
      <c r="D159" s="116" t="s">
        <v>483</v>
      </c>
      <c r="E159" s="116"/>
      <c r="F159" s="116"/>
      <c r="G159" s="116"/>
      <c r="I159" s="39" t="s">
        <v>228</v>
      </c>
    </row>
    <row r="160" spans="1:9" ht="15" customHeight="1">
      <c r="A160" s="116" t="s">
        <v>584</v>
      </c>
      <c r="B160" s="116"/>
      <c r="D160" s="116" t="s">
        <v>482</v>
      </c>
      <c r="E160" s="116"/>
      <c r="F160" s="116"/>
      <c r="G160" s="116"/>
      <c r="H160" s="39"/>
      <c r="I160" s="39" t="s">
        <v>433</v>
      </c>
    </row>
  </sheetData>
  <sheetProtection/>
  <mergeCells count="162">
    <mergeCell ref="I147:J147"/>
    <mergeCell ref="I148:J148"/>
    <mergeCell ref="I149:J149"/>
    <mergeCell ref="I156:J156"/>
    <mergeCell ref="I150:J150"/>
    <mergeCell ref="I151:J151"/>
    <mergeCell ref="I152:J152"/>
    <mergeCell ref="I153:J153"/>
    <mergeCell ref="I154:J154"/>
    <mergeCell ref="I155:J155"/>
    <mergeCell ref="I141:J141"/>
    <mergeCell ref="I144:J144"/>
    <mergeCell ref="I145:J145"/>
    <mergeCell ref="I146:J146"/>
    <mergeCell ref="I142:J142"/>
    <mergeCell ref="I143:J143"/>
    <mergeCell ref="I135:J135"/>
    <mergeCell ref="I136:J136"/>
    <mergeCell ref="I137:J137"/>
    <mergeCell ref="I138:J138"/>
    <mergeCell ref="I139:J139"/>
    <mergeCell ref="I140:J140"/>
    <mergeCell ref="I127:J127"/>
    <mergeCell ref="I130:J130"/>
    <mergeCell ref="I131:J131"/>
    <mergeCell ref="I132:J132"/>
    <mergeCell ref="I133:J133"/>
    <mergeCell ref="I134:J134"/>
    <mergeCell ref="I121:J121"/>
    <mergeCell ref="I122:J122"/>
    <mergeCell ref="I123:J123"/>
    <mergeCell ref="I124:J124"/>
    <mergeCell ref="I125:J125"/>
    <mergeCell ref="I126:J126"/>
    <mergeCell ref="I113:J113"/>
    <mergeCell ref="I116:J116"/>
    <mergeCell ref="I117:J117"/>
    <mergeCell ref="I118:J118"/>
    <mergeCell ref="I119:J119"/>
    <mergeCell ref="I120:J120"/>
    <mergeCell ref="I115:J115"/>
    <mergeCell ref="I102:J102"/>
    <mergeCell ref="I103:J103"/>
    <mergeCell ref="I108:J108"/>
    <mergeCell ref="I109:J109"/>
    <mergeCell ref="I110:J110"/>
    <mergeCell ref="I111:J111"/>
    <mergeCell ref="G128:H128"/>
    <mergeCell ref="G155:H155"/>
    <mergeCell ref="G156:H156"/>
    <mergeCell ref="G88:H88"/>
    <mergeCell ref="I88:J88"/>
    <mergeCell ref="I92:J92"/>
    <mergeCell ref="I93:J93"/>
    <mergeCell ref="I94:J94"/>
    <mergeCell ref="I95:J95"/>
    <mergeCell ref="I96:J96"/>
    <mergeCell ref="I101:J101"/>
    <mergeCell ref="G152:H152"/>
    <mergeCell ref="G124:H124"/>
    <mergeCell ref="G125:H125"/>
    <mergeCell ref="G126:H126"/>
    <mergeCell ref="G127:H127"/>
    <mergeCell ref="G141:H141"/>
    <mergeCell ref="G144:H144"/>
    <mergeCell ref="G145:H145"/>
    <mergeCell ref="G146:H146"/>
    <mergeCell ref="I97:J97"/>
    <mergeCell ref="G148:H148"/>
    <mergeCell ref="I98:J98"/>
    <mergeCell ref="I107:J107"/>
    <mergeCell ref="I99:J99"/>
    <mergeCell ref="I100:J100"/>
    <mergeCell ref="G116:H116"/>
    <mergeCell ref="G117:H117"/>
    <mergeCell ref="G121:H121"/>
    <mergeCell ref="G122:H122"/>
    <mergeCell ref="G153:H153"/>
    <mergeCell ref="G136:H136"/>
    <mergeCell ref="G137:H137"/>
    <mergeCell ref="G138:H138"/>
    <mergeCell ref="G139:H139"/>
    <mergeCell ref="G140:H140"/>
    <mergeCell ref="G123:H123"/>
    <mergeCell ref="G130:H130"/>
    <mergeCell ref="J12:J16"/>
    <mergeCell ref="G89:H89"/>
    <mergeCell ref="G90:H90"/>
    <mergeCell ref="G91:H91"/>
    <mergeCell ref="I89:J89"/>
    <mergeCell ref="I90:J90"/>
    <mergeCell ref="I91:J91"/>
    <mergeCell ref="G87:H87"/>
    <mergeCell ref="I87:J87"/>
    <mergeCell ref="B3:J3"/>
    <mergeCell ref="B4:J4"/>
    <mergeCell ref="B5:J5"/>
    <mergeCell ref="B6:J6"/>
    <mergeCell ref="B7:J7"/>
    <mergeCell ref="A9:J9"/>
    <mergeCell ref="A12:A16"/>
    <mergeCell ref="B12:B16"/>
    <mergeCell ref="C12:C16"/>
    <mergeCell ref="G103:H103"/>
    <mergeCell ref="D17:F17"/>
    <mergeCell ref="D12:F16"/>
    <mergeCell ref="G12:I15"/>
    <mergeCell ref="G92:H92"/>
    <mergeCell ref="G93:H93"/>
    <mergeCell ref="G94:H94"/>
    <mergeCell ref="D18:F18"/>
    <mergeCell ref="D87:F87"/>
    <mergeCell ref="D88:F88"/>
    <mergeCell ref="I112:J112"/>
    <mergeCell ref="G95:H95"/>
    <mergeCell ref="G96:H96"/>
    <mergeCell ref="G97:H97"/>
    <mergeCell ref="G98:H98"/>
    <mergeCell ref="G99:H99"/>
    <mergeCell ref="G106:H106"/>
    <mergeCell ref="G100:H100"/>
    <mergeCell ref="G101:H101"/>
    <mergeCell ref="G102:H102"/>
    <mergeCell ref="G107:H107"/>
    <mergeCell ref="I104:J104"/>
    <mergeCell ref="I105:J105"/>
    <mergeCell ref="G108:H108"/>
    <mergeCell ref="G109:H109"/>
    <mergeCell ref="G110:H110"/>
    <mergeCell ref="G104:H104"/>
    <mergeCell ref="G105:H105"/>
    <mergeCell ref="I106:J106"/>
    <mergeCell ref="G129:H129"/>
    <mergeCell ref="G111:H111"/>
    <mergeCell ref="G118:H118"/>
    <mergeCell ref="G119:H119"/>
    <mergeCell ref="I114:J114"/>
    <mergeCell ref="G120:H120"/>
    <mergeCell ref="G112:H112"/>
    <mergeCell ref="G113:H113"/>
    <mergeCell ref="G114:H114"/>
    <mergeCell ref="G115:H115"/>
    <mergeCell ref="A10:J10"/>
    <mergeCell ref="G133:H133"/>
    <mergeCell ref="G134:H134"/>
    <mergeCell ref="G135:H135"/>
    <mergeCell ref="G142:H142"/>
    <mergeCell ref="G143:H143"/>
    <mergeCell ref="G131:H131"/>
    <mergeCell ref="I128:J128"/>
    <mergeCell ref="I129:J129"/>
    <mergeCell ref="G132:H132"/>
    <mergeCell ref="D158:G158"/>
    <mergeCell ref="A159:B159"/>
    <mergeCell ref="D159:G159"/>
    <mergeCell ref="A160:B160"/>
    <mergeCell ref="D160:G160"/>
    <mergeCell ref="G147:H147"/>
    <mergeCell ref="G154:H154"/>
    <mergeCell ref="G149:H149"/>
    <mergeCell ref="G150:H150"/>
    <mergeCell ref="G151:H15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59" r:id="rId1"/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43">
      <selection activeCell="B77" sqref="B77"/>
    </sheetView>
  </sheetViews>
  <sheetFormatPr defaultColWidth="9.00390625" defaultRowHeight="12.75"/>
  <cols>
    <col min="1" max="1" width="18.75390625" style="87" customWidth="1"/>
    <col min="2" max="2" width="60.75390625" style="87" customWidth="1"/>
    <col min="3" max="3" width="12.75390625" style="87" customWidth="1"/>
    <col min="4" max="4" width="2.625" style="87" customWidth="1"/>
    <col min="5" max="5" width="2.875" style="87" customWidth="1"/>
    <col min="6" max="6" width="2.75390625" style="87" customWidth="1"/>
    <col min="7" max="8" width="15.75390625" style="87" customWidth="1"/>
    <col min="9" max="16384" width="9.125" style="87" customWidth="1"/>
  </cols>
  <sheetData>
    <row r="1" ht="13.5">
      <c r="H1" s="88" t="s">
        <v>34</v>
      </c>
    </row>
    <row r="2" ht="13.5">
      <c r="H2" s="89" t="s">
        <v>514</v>
      </c>
    </row>
    <row r="3" spans="1:12" ht="13.5">
      <c r="A3" s="101" t="s">
        <v>229</v>
      </c>
      <c r="B3" s="167"/>
      <c r="C3" s="167"/>
      <c r="D3" s="167"/>
      <c r="E3" s="167"/>
      <c r="F3" s="167"/>
      <c r="G3" s="167"/>
      <c r="H3" s="167"/>
      <c r="I3" s="90"/>
      <c r="L3" s="91"/>
    </row>
    <row r="4" spans="1:9" ht="13.5">
      <c r="A4" s="101" t="s">
        <v>76</v>
      </c>
      <c r="B4" s="167"/>
      <c r="C4" s="167"/>
      <c r="D4" s="167"/>
      <c r="E4" s="167"/>
      <c r="F4" s="167"/>
      <c r="G4" s="167"/>
      <c r="H4" s="167"/>
      <c r="I4" s="90"/>
    </row>
    <row r="5" spans="1:9" ht="13.5">
      <c r="A5" s="101" t="s">
        <v>77</v>
      </c>
      <c r="B5" s="167"/>
      <c r="C5" s="167"/>
      <c r="D5" s="167"/>
      <c r="E5" s="167"/>
      <c r="F5" s="167"/>
      <c r="G5" s="167"/>
      <c r="H5" s="167"/>
      <c r="I5" s="92"/>
    </row>
    <row r="6" spans="1:9" ht="13.5">
      <c r="A6" s="101" t="s">
        <v>79</v>
      </c>
      <c r="B6" s="167"/>
      <c r="C6" s="167"/>
      <c r="D6" s="167"/>
      <c r="E6" s="167"/>
      <c r="F6" s="167"/>
      <c r="G6" s="167"/>
      <c r="H6" s="167"/>
      <c r="I6" s="90"/>
    </row>
    <row r="7" spans="6:9" ht="12.75">
      <c r="F7" s="91"/>
      <c r="G7" s="91"/>
      <c r="H7" s="91"/>
      <c r="I7" s="91"/>
    </row>
    <row r="9" spans="1:9" ht="14.25" thickBot="1">
      <c r="A9" s="168" t="s">
        <v>395</v>
      </c>
      <c r="B9" s="168"/>
      <c r="C9" s="168"/>
      <c r="D9" s="168"/>
      <c r="E9" s="168"/>
      <c r="F9" s="168"/>
      <c r="G9" s="168"/>
      <c r="H9" s="168"/>
      <c r="I9" s="93"/>
    </row>
    <row r="10" spans="1:10" ht="15" thickBot="1" thickTop="1">
      <c r="A10" s="169" t="s">
        <v>515</v>
      </c>
      <c r="B10" s="169"/>
      <c r="C10" s="169"/>
      <c r="D10" s="169"/>
      <c r="E10" s="169"/>
      <c r="F10" s="169"/>
      <c r="G10" s="169"/>
      <c r="H10" s="169"/>
      <c r="I10" s="86"/>
      <c r="J10" s="86"/>
    </row>
    <row r="11" spans="2:8" ht="14.25" thickTop="1">
      <c r="B11" s="102" t="s">
        <v>572</v>
      </c>
      <c r="C11" s="102"/>
      <c r="D11" s="102"/>
      <c r="E11" s="102"/>
      <c r="F11" s="102"/>
      <c r="G11" s="102"/>
      <c r="H11" s="102"/>
    </row>
    <row r="14" ht="12.75">
      <c r="H14" s="94" t="s">
        <v>516</v>
      </c>
    </row>
    <row r="15" spans="1:8" ht="12.75">
      <c r="A15" s="127" t="s">
        <v>517</v>
      </c>
      <c r="B15" s="127" t="s">
        <v>397</v>
      </c>
      <c r="C15" s="127" t="s">
        <v>82</v>
      </c>
      <c r="D15" s="130" t="s">
        <v>398</v>
      </c>
      <c r="E15" s="131"/>
      <c r="F15" s="132"/>
      <c r="G15" s="165" t="s">
        <v>230</v>
      </c>
      <c r="H15" s="165"/>
    </row>
    <row r="16" spans="1:8" ht="12.75">
      <c r="A16" s="128"/>
      <c r="B16" s="128"/>
      <c r="C16" s="128"/>
      <c r="D16" s="133"/>
      <c r="E16" s="134"/>
      <c r="F16" s="135"/>
      <c r="G16" s="165"/>
      <c r="H16" s="165"/>
    </row>
    <row r="17" spans="1:8" ht="12.75">
      <c r="A17" s="128"/>
      <c r="B17" s="128"/>
      <c r="C17" s="128"/>
      <c r="D17" s="133"/>
      <c r="E17" s="134"/>
      <c r="F17" s="135"/>
      <c r="G17" s="165"/>
      <c r="H17" s="165"/>
    </row>
    <row r="18" spans="1:8" ht="12.75">
      <c r="A18" s="128"/>
      <c r="B18" s="128"/>
      <c r="C18" s="128"/>
      <c r="D18" s="133"/>
      <c r="E18" s="134"/>
      <c r="F18" s="135"/>
      <c r="G18" s="127" t="s">
        <v>399</v>
      </c>
      <c r="H18" s="127" t="s">
        <v>400</v>
      </c>
    </row>
    <row r="19" spans="1:8" ht="12.75">
      <c r="A19" s="129"/>
      <c r="B19" s="129"/>
      <c r="C19" s="129"/>
      <c r="D19" s="136"/>
      <c r="E19" s="137"/>
      <c r="F19" s="138"/>
      <c r="G19" s="129"/>
      <c r="H19" s="129"/>
    </row>
    <row r="20" spans="1:8" ht="12.75">
      <c r="A20" s="95">
        <v>1</v>
      </c>
      <c r="B20" s="95">
        <v>2</v>
      </c>
      <c r="C20" s="95">
        <v>3</v>
      </c>
      <c r="D20" s="166">
        <v>4</v>
      </c>
      <c r="E20" s="166"/>
      <c r="F20" s="166"/>
      <c r="G20" s="95">
        <v>5</v>
      </c>
      <c r="H20" s="95">
        <v>6</v>
      </c>
    </row>
    <row r="21" spans="1:8" ht="15" customHeight="1">
      <c r="A21" s="95" t="s">
        <v>518</v>
      </c>
      <c r="B21" s="103" t="s">
        <v>519</v>
      </c>
      <c r="C21" s="95"/>
      <c r="D21" s="166"/>
      <c r="E21" s="166"/>
      <c r="F21" s="166"/>
      <c r="G21" s="95"/>
      <c r="H21" s="107"/>
    </row>
    <row r="22" spans="1:8" ht="15" customHeight="1">
      <c r="A22" s="97" t="s">
        <v>520</v>
      </c>
      <c r="B22" s="98" t="s">
        <v>521</v>
      </c>
      <c r="C22" s="95"/>
      <c r="D22" s="37">
        <v>3</v>
      </c>
      <c r="E22" s="46">
        <v>0</v>
      </c>
      <c r="F22" s="38">
        <v>1</v>
      </c>
      <c r="G22" s="104">
        <f>SUM(G23:G25)</f>
        <v>32032612</v>
      </c>
      <c r="H22" s="104">
        <f>SUM(H23:H25)</f>
        <v>124870853</v>
      </c>
    </row>
    <row r="23" spans="1:8" ht="15" customHeight="1">
      <c r="A23" s="95" t="s">
        <v>401</v>
      </c>
      <c r="B23" s="96" t="s">
        <v>522</v>
      </c>
      <c r="C23" s="95"/>
      <c r="D23" s="37">
        <v>3</v>
      </c>
      <c r="E23" s="46">
        <v>0</v>
      </c>
      <c r="F23" s="38">
        <v>2</v>
      </c>
      <c r="G23" s="106">
        <v>31474080</v>
      </c>
      <c r="H23" s="105">
        <v>122083219</v>
      </c>
    </row>
    <row r="24" spans="1:8" ht="15" customHeight="1">
      <c r="A24" s="95" t="s">
        <v>402</v>
      </c>
      <c r="B24" s="96" t="s">
        <v>523</v>
      </c>
      <c r="C24" s="95"/>
      <c r="D24" s="37">
        <v>3</v>
      </c>
      <c r="E24" s="46">
        <v>0</v>
      </c>
      <c r="F24" s="38">
        <v>3</v>
      </c>
      <c r="G24" s="106">
        <v>288148</v>
      </c>
      <c r="H24" s="105">
        <v>1100721</v>
      </c>
    </row>
    <row r="25" spans="1:8" ht="15" customHeight="1">
      <c r="A25" s="95" t="s">
        <v>403</v>
      </c>
      <c r="B25" s="96" t="s">
        <v>524</v>
      </c>
      <c r="C25" s="95"/>
      <c r="D25" s="37">
        <v>3</v>
      </c>
      <c r="E25" s="46">
        <v>0</v>
      </c>
      <c r="F25" s="38">
        <v>4</v>
      </c>
      <c r="G25" s="106">
        <v>270384</v>
      </c>
      <c r="H25" s="105">
        <v>1686913</v>
      </c>
    </row>
    <row r="26" spans="1:8" ht="15" customHeight="1">
      <c r="A26" s="97" t="s">
        <v>525</v>
      </c>
      <c r="B26" s="98" t="s">
        <v>526</v>
      </c>
      <c r="C26" s="95"/>
      <c r="D26" s="37">
        <v>3</v>
      </c>
      <c r="E26" s="46">
        <v>0</v>
      </c>
      <c r="F26" s="38">
        <v>5</v>
      </c>
      <c r="G26" s="85">
        <f>SUM(G27:G31)</f>
        <v>23388737</v>
      </c>
      <c r="H26" s="85">
        <f>SUM(H27:H31)</f>
        <v>92087632.3</v>
      </c>
    </row>
    <row r="27" spans="1:8" ht="15" customHeight="1">
      <c r="A27" s="95" t="s">
        <v>401</v>
      </c>
      <c r="B27" s="96" t="s">
        <v>527</v>
      </c>
      <c r="C27" s="95"/>
      <c r="D27" s="37">
        <v>3</v>
      </c>
      <c r="E27" s="46">
        <v>0</v>
      </c>
      <c r="F27" s="38">
        <v>6</v>
      </c>
      <c r="G27" s="106">
        <v>18118263</v>
      </c>
      <c r="H27" s="105">
        <v>72261553.3</v>
      </c>
    </row>
    <row r="28" spans="1:8" ht="15" customHeight="1">
      <c r="A28" s="95" t="s">
        <v>402</v>
      </c>
      <c r="B28" s="96" t="s">
        <v>528</v>
      </c>
      <c r="C28" s="95"/>
      <c r="D28" s="37">
        <v>3</v>
      </c>
      <c r="E28" s="46">
        <v>0</v>
      </c>
      <c r="F28" s="38">
        <v>7</v>
      </c>
      <c r="G28" s="106">
        <v>4875390</v>
      </c>
      <c r="H28" s="105">
        <v>17704253</v>
      </c>
    </row>
    <row r="29" spans="1:8" ht="15" customHeight="1">
      <c r="A29" s="95" t="s">
        <v>403</v>
      </c>
      <c r="B29" s="96" t="s">
        <v>529</v>
      </c>
      <c r="C29" s="95"/>
      <c r="D29" s="37">
        <v>3</v>
      </c>
      <c r="E29" s="46">
        <v>0</v>
      </c>
      <c r="F29" s="38">
        <v>8</v>
      </c>
      <c r="G29" s="106"/>
      <c r="H29" s="105"/>
    </row>
    <row r="30" spans="1:8" ht="15" customHeight="1">
      <c r="A30" s="95" t="s">
        <v>404</v>
      </c>
      <c r="B30" s="96" t="s">
        <v>530</v>
      </c>
      <c r="C30" s="95"/>
      <c r="D30" s="37">
        <v>3</v>
      </c>
      <c r="E30" s="46">
        <v>0</v>
      </c>
      <c r="F30" s="38">
        <v>9</v>
      </c>
      <c r="G30" s="106">
        <v>256686</v>
      </c>
      <c r="H30" s="105">
        <v>1600474</v>
      </c>
    </row>
    <row r="31" spans="1:8" ht="15" customHeight="1">
      <c r="A31" s="95" t="s">
        <v>405</v>
      </c>
      <c r="B31" s="96" t="s">
        <v>531</v>
      </c>
      <c r="C31" s="95"/>
      <c r="D31" s="37">
        <v>3</v>
      </c>
      <c r="E31" s="46">
        <v>1</v>
      </c>
      <c r="F31" s="38">
        <v>0</v>
      </c>
      <c r="G31" s="106">
        <v>138398</v>
      </c>
      <c r="H31" s="105">
        <v>521352</v>
      </c>
    </row>
    <row r="32" spans="1:8" ht="15" customHeight="1">
      <c r="A32" s="97" t="s">
        <v>532</v>
      </c>
      <c r="B32" s="98" t="s">
        <v>533</v>
      </c>
      <c r="C32" s="95"/>
      <c r="D32" s="37">
        <v>3</v>
      </c>
      <c r="E32" s="46">
        <v>1</v>
      </c>
      <c r="F32" s="38">
        <v>1</v>
      </c>
      <c r="G32" s="85">
        <f>G22-G26</f>
        <v>8643875</v>
      </c>
      <c r="H32" s="85">
        <f>H22-H26</f>
        <v>32783220.700000003</v>
      </c>
    </row>
    <row r="33" spans="1:8" ht="15" customHeight="1">
      <c r="A33" s="97" t="s">
        <v>534</v>
      </c>
      <c r="B33" s="98" t="s">
        <v>535</v>
      </c>
      <c r="C33" s="95"/>
      <c r="D33" s="37">
        <v>3</v>
      </c>
      <c r="E33" s="46">
        <v>1</v>
      </c>
      <c r="F33" s="38">
        <v>2</v>
      </c>
      <c r="G33" s="106"/>
      <c r="H33" s="105"/>
    </row>
    <row r="34" spans="1:8" ht="15" customHeight="1">
      <c r="A34" s="95" t="s">
        <v>536</v>
      </c>
      <c r="B34" s="96" t="s">
        <v>537</v>
      </c>
      <c r="C34" s="95"/>
      <c r="D34" s="37"/>
      <c r="E34" s="46"/>
      <c r="F34" s="38"/>
      <c r="G34" s="106"/>
      <c r="H34" s="105"/>
    </row>
    <row r="35" spans="1:8" ht="15" customHeight="1">
      <c r="A35" s="97" t="s">
        <v>520</v>
      </c>
      <c r="B35" s="98" t="s">
        <v>538</v>
      </c>
      <c r="C35" s="95"/>
      <c r="D35" s="37">
        <v>3</v>
      </c>
      <c r="E35" s="46">
        <v>1</v>
      </c>
      <c r="F35" s="38">
        <v>3</v>
      </c>
      <c r="G35" s="85">
        <f>SUM(G36:G41)</f>
        <v>571920</v>
      </c>
      <c r="H35" s="85">
        <f>SUM(H36:H41)</f>
        <v>972582</v>
      </c>
    </row>
    <row r="36" spans="1:8" ht="15" customHeight="1">
      <c r="A36" s="95" t="s">
        <v>401</v>
      </c>
      <c r="B36" s="96" t="s">
        <v>407</v>
      </c>
      <c r="C36" s="95"/>
      <c r="D36" s="37">
        <v>3</v>
      </c>
      <c r="E36" s="46">
        <v>1</v>
      </c>
      <c r="F36" s="38">
        <v>4</v>
      </c>
      <c r="G36" s="106">
        <v>243364</v>
      </c>
      <c r="H36" s="105">
        <v>535145</v>
      </c>
    </row>
    <row r="37" spans="1:8" ht="15" customHeight="1">
      <c r="A37" s="95" t="s">
        <v>402</v>
      </c>
      <c r="B37" s="96" t="s">
        <v>408</v>
      </c>
      <c r="C37" s="95"/>
      <c r="D37" s="37">
        <v>3</v>
      </c>
      <c r="E37" s="46">
        <v>1</v>
      </c>
      <c r="F37" s="38">
        <v>5</v>
      </c>
      <c r="G37" s="106"/>
      <c r="H37" s="105"/>
    </row>
    <row r="38" spans="1:8" ht="15" customHeight="1">
      <c r="A38" s="95" t="s">
        <v>403</v>
      </c>
      <c r="B38" s="96" t="s">
        <v>409</v>
      </c>
      <c r="C38" s="95"/>
      <c r="D38" s="37">
        <v>3</v>
      </c>
      <c r="E38" s="46">
        <v>1</v>
      </c>
      <c r="F38" s="38">
        <v>6</v>
      </c>
      <c r="G38" s="106"/>
      <c r="H38" s="105"/>
    </row>
    <row r="39" spans="1:8" ht="15" customHeight="1">
      <c r="A39" s="95" t="s">
        <v>404</v>
      </c>
      <c r="B39" s="96" t="s">
        <v>410</v>
      </c>
      <c r="C39" s="95"/>
      <c r="D39" s="37">
        <v>3</v>
      </c>
      <c r="E39" s="46">
        <v>1</v>
      </c>
      <c r="F39" s="38">
        <v>7</v>
      </c>
      <c r="G39" s="106"/>
      <c r="H39" s="105"/>
    </row>
    <row r="40" spans="1:8" ht="15" customHeight="1">
      <c r="A40" s="95" t="s">
        <v>405</v>
      </c>
      <c r="B40" s="96" t="s">
        <v>411</v>
      </c>
      <c r="C40" s="95"/>
      <c r="D40" s="37">
        <v>3</v>
      </c>
      <c r="E40" s="46">
        <v>1</v>
      </c>
      <c r="F40" s="38">
        <v>8</v>
      </c>
      <c r="G40" s="106"/>
      <c r="H40" s="105"/>
    </row>
    <row r="41" spans="1:8" ht="15" customHeight="1">
      <c r="A41" s="95" t="s">
        <v>406</v>
      </c>
      <c r="B41" s="96" t="s">
        <v>412</v>
      </c>
      <c r="C41" s="95"/>
      <c r="D41" s="37">
        <v>3</v>
      </c>
      <c r="E41" s="46">
        <v>1</v>
      </c>
      <c r="F41" s="38">
        <v>9</v>
      </c>
      <c r="G41" s="106">
        <v>328556</v>
      </c>
      <c r="H41" s="105">
        <v>437437</v>
      </c>
    </row>
    <row r="42" spans="1:8" ht="15" customHeight="1">
      <c r="A42" s="97" t="s">
        <v>525</v>
      </c>
      <c r="B42" s="98" t="s">
        <v>539</v>
      </c>
      <c r="C42" s="95"/>
      <c r="D42" s="37">
        <v>3</v>
      </c>
      <c r="E42" s="46">
        <v>2</v>
      </c>
      <c r="F42" s="38">
        <v>0</v>
      </c>
      <c r="G42" s="85">
        <f>SUM(G43:G46)</f>
        <v>2350702</v>
      </c>
      <c r="H42" s="85">
        <f>SUM(H43:H46)</f>
        <v>1980199.33</v>
      </c>
    </row>
    <row r="43" spans="1:8" ht="15" customHeight="1">
      <c r="A43" s="95" t="s">
        <v>401</v>
      </c>
      <c r="B43" s="96" t="s">
        <v>413</v>
      </c>
      <c r="C43" s="95"/>
      <c r="D43" s="37">
        <v>3</v>
      </c>
      <c r="E43" s="46">
        <v>2</v>
      </c>
      <c r="F43" s="38">
        <v>1</v>
      </c>
      <c r="G43" s="106">
        <v>2350489</v>
      </c>
      <c r="H43" s="105">
        <v>333931.33</v>
      </c>
    </row>
    <row r="44" spans="1:8" ht="15" customHeight="1">
      <c r="A44" s="95" t="s">
        <v>402</v>
      </c>
      <c r="B44" s="96" t="s">
        <v>414</v>
      </c>
      <c r="C44" s="95"/>
      <c r="D44" s="37">
        <v>3</v>
      </c>
      <c r="E44" s="46">
        <v>2</v>
      </c>
      <c r="F44" s="38">
        <v>2</v>
      </c>
      <c r="G44" s="106"/>
      <c r="H44" s="105"/>
    </row>
    <row r="45" spans="1:8" ht="15" customHeight="1">
      <c r="A45" s="95" t="s">
        <v>403</v>
      </c>
      <c r="B45" s="96" t="s">
        <v>415</v>
      </c>
      <c r="C45" s="95"/>
      <c r="D45" s="37">
        <v>3</v>
      </c>
      <c r="E45" s="46">
        <v>2</v>
      </c>
      <c r="F45" s="38">
        <v>3</v>
      </c>
      <c r="G45" s="106"/>
      <c r="H45" s="105"/>
    </row>
    <row r="46" spans="1:8" ht="15" customHeight="1">
      <c r="A46" s="95" t="s">
        <v>404</v>
      </c>
      <c r="B46" s="96" t="s">
        <v>416</v>
      </c>
      <c r="C46" s="95"/>
      <c r="D46" s="37">
        <v>3</v>
      </c>
      <c r="E46" s="46">
        <v>2</v>
      </c>
      <c r="F46" s="38">
        <v>4</v>
      </c>
      <c r="G46" s="106">
        <v>213</v>
      </c>
      <c r="H46" s="105">
        <v>1646268</v>
      </c>
    </row>
    <row r="47" spans="1:8" ht="15" customHeight="1">
      <c r="A47" s="97" t="s">
        <v>532</v>
      </c>
      <c r="B47" s="98" t="s">
        <v>540</v>
      </c>
      <c r="C47" s="95"/>
      <c r="D47" s="37">
        <v>3</v>
      </c>
      <c r="E47" s="46">
        <v>2</v>
      </c>
      <c r="F47" s="38">
        <v>5</v>
      </c>
      <c r="G47" s="106"/>
      <c r="H47" s="104"/>
    </row>
    <row r="48" spans="1:8" ht="15" customHeight="1">
      <c r="A48" s="97" t="s">
        <v>534</v>
      </c>
      <c r="B48" s="98" t="s">
        <v>541</v>
      </c>
      <c r="C48" s="95"/>
      <c r="D48" s="37">
        <v>3</v>
      </c>
      <c r="E48" s="46">
        <v>2</v>
      </c>
      <c r="F48" s="38">
        <v>6</v>
      </c>
      <c r="G48" s="85">
        <f>G42-G35</f>
        <v>1778782</v>
      </c>
      <c r="H48" s="85">
        <f>H42-H35</f>
        <v>1007617.3300000001</v>
      </c>
    </row>
    <row r="49" spans="1:8" ht="15" customHeight="1">
      <c r="A49" s="95" t="s">
        <v>542</v>
      </c>
      <c r="B49" s="96" t="s">
        <v>543</v>
      </c>
      <c r="C49" s="95"/>
      <c r="D49" s="37"/>
      <c r="E49" s="46"/>
      <c r="F49" s="38"/>
      <c r="G49" s="106"/>
      <c r="H49" s="105"/>
    </row>
    <row r="50" spans="1:8" ht="15" customHeight="1">
      <c r="A50" s="97" t="s">
        <v>520</v>
      </c>
      <c r="B50" s="98" t="s">
        <v>544</v>
      </c>
      <c r="C50" s="95"/>
      <c r="D50" s="37">
        <v>3</v>
      </c>
      <c r="E50" s="46">
        <v>2</v>
      </c>
      <c r="F50" s="38">
        <v>7</v>
      </c>
      <c r="G50" s="85">
        <f>SUM(G51:G54)</f>
        <v>19295930</v>
      </c>
      <c r="H50" s="85">
        <f>SUM(H51:H54)</f>
        <v>76640333</v>
      </c>
    </row>
    <row r="51" spans="1:8" ht="15" customHeight="1">
      <c r="A51" s="95" t="s">
        <v>401</v>
      </c>
      <c r="B51" s="96" t="s">
        <v>417</v>
      </c>
      <c r="C51" s="95"/>
      <c r="D51" s="37">
        <v>3</v>
      </c>
      <c r="E51" s="46">
        <v>2</v>
      </c>
      <c r="F51" s="38">
        <v>8</v>
      </c>
      <c r="G51" s="106"/>
      <c r="H51" s="105"/>
    </row>
    <row r="52" spans="1:8" ht="15" customHeight="1">
      <c r="A52" s="95" t="s">
        <v>402</v>
      </c>
      <c r="B52" s="96" t="s">
        <v>418</v>
      </c>
      <c r="C52" s="95"/>
      <c r="D52" s="37">
        <v>3</v>
      </c>
      <c r="E52" s="46">
        <v>2</v>
      </c>
      <c r="F52" s="38">
        <v>9</v>
      </c>
      <c r="G52" s="106"/>
      <c r="H52" s="105">
        <v>10581446</v>
      </c>
    </row>
    <row r="53" spans="1:8" ht="15" customHeight="1">
      <c r="A53" s="95" t="s">
        <v>403</v>
      </c>
      <c r="B53" s="96" t="s">
        <v>419</v>
      </c>
      <c r="C53" s="95"/>
      <c r="D53" s="37">
        <v>3</v>
      </c>
      <c r="E53" s="46">
        <v>3</v>
      </c>
      <c r="F53" s="38">
        <v>0</v>
      </c>
      <c r="G53" s="106">
        <v>19295930</v>
      </c>
      <c r="H53" s="105">
        <v>66058887</v>
      </c>
    </row>
    <row r="54" spans="1:8" ht="15" customHeight="1">
      <c r="A54" s="95" t="s">
        <v>404</v>
      </c>
      <c r="B54" s="96" t="s">
        <v>420</v>
      </c>
      <c r="C54" s="95"/>
      <c r="D54" s="37">
        <v>3</v>
      </c>
      <c r="E54" s="46">
        <v>3</v>
      </c>
      <c r="F54" s="38">
        <v>1</v>
      </c>
      <c r="G54" s="106"/>
      <c r="H54" s="105"/>
    </row>
    <row r="55" spans="1:8" ht="15" customHeight="1">
      <c r="A55" s="97" t="s">
        <v>525</v>
      </c>
      <c r="B55" s="98" t="s">
        <v>545</v>
      </c>
      <c r="C55" s="95"/>
      <c r="D55" s="37">
        <v>3</v>
      </c>
      <c r="E55" s="46">
        <v>3</v>
      </c>
      <c r="F55" s="38">
        <v>2</v>
      </c>
      <c r="G55" s="85">
        <f>SUM(G56:G61)</f>
        <v>28554280</v>
      </c>
      <c r="H55" s="85">
        <f>SUM(H56:H61)</f>
        <v>109660309.35</v>
      </c>
    </row>
    <row r="56" spans="1:8" ht="15" customHeight="1">
      <c r="A56" s="95" t="s">
        <v>401</v>
      </c>
      <c r="B56" s="96" t="s">
        <v>421</v>
      </c>
      <c r="C56" s="95"/>
      <c r="D56" s="37">
        <v>3</v>
      </c>
      <c r="E56" s="46">
        <v>3</v>
      </c>
      <c r="F56" s="38">
        <v>3</v>
      </c>
      <c r="G56" s="62">
        <v>23172</v>
      </c>
      <c r="H56" s="105">
        <v>151637.35</v>
      </c>
    </row>
    <row r="57" spans="1:8" ht="15" customHeight="1">
      <c r="A57" s="95" t="s">
        <v>402</v>
      </c>
      <c r="B57" s="96" t="s">
        <v>422</v>
      </c>
      <c r="C57" s="95"/>
      <c r="D57" s="37">
        <v>3</v>
      </c>
      <c r="E57" s="46">
        <v>3</v>
      </c>
      <c r="F57" s="38">
        <v>4</v>
      </c>
      <c r="G57" s="106">
        <v>981229</v>
      </c>
      <c r="H57" s="105">
        <v>16940403</v>
      </c>
    </row>
    <row r="58" spans="1:8" ht="15" customHeight="1">
      <c r="A58" s="95" t="s">
        <v>403</v>
      </c>
      <c r="B58" s="96" t="s">
        <v>423</v>
      </c>
      <c r="C58" s="95"/>
      <c r="D58" s="37">
        <v>3</v>
      </c>
      <c r="E58" s="46">
        <v>3</v>
      </c>
      <c r="F58" s="38">
        <v>5</v>
      </c>
      <c r="G58" s="106">
        <v>18306830</v>
      </c>
      <c r="H58" s="105">
        <v>66786947</v>
      </c>
    </row>
    <row r="59" spans="1:8" ht="15" customHeight="1">
      <c r="A59" s="95" t="s">
        <v>404</v>
      </c>
      <c r="B59" s="96" t="s">
        <v>424</v>
      </c>
      <c r="C59" s="95"/>
      <c r="D59" s="37">
        <v>3</v>
      </c>
      <c r="E59" s="46">
        <v>3</v>
      </c>
      <c r="F59" s="38">
        <v>6</v>
      </c>
      <c r="G59" s="106">
        <v>157740</v>
      </c>
      <c r="H59" s="105">
        <v>2426773</v>
      </c>
    </row>
    <row r="60" spans="1:8" ht="15" customHeight="1">
      <c r="A60" s="95" t="s">
        <v>405</v>
      </c>
      <c r="B60" s="96" t="s">
        <v>425</v>
      </c>
      <c r="C60" s="95"/>
      <c r="D60" s="37">
        <v>3</v>
      </c>
      <c r="E60" s="46">
        <v>3</v>
      </c>
      <c r="F60" s="38">
        <v>7</v>
      </c>
      <c r="G60" s="106">
        <v>25830</v>
      </c>
      <c r="H60" s="105">
        <v>806481</v>
      </c>
    </row>
    <row r="61" spans="1:8" ht="15" customHeight="1">
      <c r="A61" s="95" t="s">
        <v>406</v>
      </c>
      <c r="B61" s="96" t="s">
        <v>426</v>
      </c>
      <c r="C61" s="95"/>
      <c r="D61" s="37">
        <v>3</v>
      </c>
      <c r="E61" s="46">
        <v>3</v>
      </c>
      <c r="F61" s="38">
        <v>8</v>
      </c>
      <c r="G61" s="106">
        <v>9059479</v>
      </c>
      <c r="H61" s="105">
        <v>22548068</v>
      </c>
    </row>
    <row r="62" spans="1:8" ht="15" customHeight="1">
      <c r="A62" s="97" t="s">
        <v>532</v>
      </c>
      <c r="B62" s="98" t="s">
        <v>546</v>
      </c>
      <c r="C62" s="95"/>
      <c r="D62" s="37">
        <v>3</v>
      </c>
      <c r="E62" s="46">
        <v>3</v>
      </c>
      <c r="F62" s="38">
        <v>9</v>
      </c>
      <c r="G62" s="85"/>
      <c r="H62" s="105"/>
    </row>
    <row r="63" spans="1:8" ht="15" customHeight="1">
      <c r="A63" s="97" t="s">
        <v>534</v>
      </c>
      <c r="B63" s="98" t="s">
        <v>547</v>
      </c>
      <c r="C63" s="95"/>
      <c r="D63" s="37">
        <v>3</v>
      </c>
      <c r="E63" s="46">
        <v>4</v>
      </c>
      <c r="F63" s="38">
        <v>0</v>
      </c>
      <c r="G63" s="85">
        <f>G55-G50</f>
        <v>9258350</v>
      </c>
      <c r="H63" s="85">
        <f>H55-H50</f>
        <v>33019976.349999994</v>
      </c>
    </row>
    <row r="64" spans="1:8" ht="15" customHeight="1">
      <c r="A64" s="95" t="s">
        <v>548</v>
      </c>
      <c r="B64" s="96" t="s">
        <v>549</v>
      </c>
      <c r="C64" s="95"/>
      <c r="D64" s="37">
        <v>3</v>
      </c>
      <c r="E64" s="46">
        <v>4</v>
      </c>
      <c r="F64" s="38">
        <v>1</v>
      </c>
      <c r="G64" s="106">
        <f>G22+G35+G50</f>
        <v>51900462</v>
      </c>
      <c r="H64" s="106">
        <f>H22+H35+H50</f>
        <v>202483768</v>
      </c>
    </row>
    <row r="65" spans="1:8" ht="15" customHeight="1">
      <c r="A65" s="95" t="s">
        <v>550</v>
      </c>
      <c r="B65" s="96" t="s">
        <v>551</v>
      </c>
      <c r="C65" s="95"/>
      <c r="D65" s="37">
        <v>3</v>
      </c>
      <c r="E65" s="46">
        <v>4</v>
      </c>
      <c r="F65" s="38">
        <v>2</v>
      </c>
      <c r="G65" s="106">
        <f>G26+G42+G55</f>
        <v>54293719</v>
      </c>
      <c r="H65" s="106">
        <f>H26+H42+H55</f>
        <v>203728140.98</v>
      </c>
    </row>
    <row r="66" spans="1:8" ht="15" customHeight="1">
      <c r="A66" s="95" t="s">
        <v>552</v>
      </c>
      <c r="B66" s="96" t="s">
        <v>553</v>
      </c>
      <c r="C66" s="95"/>
      <c r="D66" s="37">
        <v>3</v>
      </c>
      <c r="E66" s="46">
        <v>4</v>
      </c>
      <c r="F66" s="38">
        <v>3</v>
      </c>
      <c r="G66" s="106"/>
      <c r="H66" s="105"/>
    </row>
    <row r="67" spans="1:8" ht="15" customHeight="1">
      <c r="A67" s="95" t="s">
        <v>554</v>
      </c>
      <c r="B67" s="96" t="s">
        <v>555</v>
      </c>
      <c r="C67" s="95"/>
      <c r="D67" s="37">
        <v>3</v>
      </c>
      <c r="E67" s="46">
        <v>4</v>
      </c>
      <c r="F67" s="38">
        <v>4</v>
      </c>
      <c r="G67" s="106">
        <f>G65-G64</f>
        <v>2393257</v>
      </c>
      <c r="H67" s="106">
        <f>H65-H64</f>
        <v>1244372.9799999893</v>
      </c>
    </row>
    <row r="68" spans="1:8" ht="15" customHeight="1">
      <c r="A68" s="95" t="s">
        <v>556</v>
      </c>
      <c r="B68" s="96" t="s">
        <v>557</v>
      </c>
      <c r="C68" s="95"/>
      <c r="D68" s="37">
        <v>3</v>
      </c>
      <c r="E68" s="46">
        <v>4</v>
      </c>
      <c r="F68" s="38">
        <v>5</v>
      </c>
      <c r="G68" s="106">
        <v>6187866</v>
      </c>
      <c r="H68" s="105">
        <v>7432239</v>
      </c>
    </row>
    <row r="69" spans="1:8" ht="15" customHeight="1">
      <c r="A69" s="95" t="s">
        <v>520</v>
      </c>
      <c r="B69" s="96" t="s">
        <v>558</v>
      </c>
      <c r="C69" s="95"/>
      <c r="D69" s="37">
        <v>3</v>
      </c>
      <c r="E69" s="46">
        <v>4</v>
      </c>
      <c r="F69" s="38">
        <v>6</v>
      </c>
      <c r="G69" s="106"/>
      <c r="H69" s="105"/>
    </row>
    <row r="70" spans="1:8" ht="15" customHeight="1">
      <c r="A70" s="95" t="s">
        <v>559</v>
      </c>
      <c r="B70" s="96" t="s">
        <v>560</v>
      </c>
      <c r="C70" s="95"/>
      <c r="D70" s="37">
        <v>3</v>
      </c>
      <c r="E70" s="46">
        <v>4</v>
      </c>
      <c r="F70" s="38">
        <v>7</v>
      </c>
      <c r="G70" s="106"/>
      <c r="H70" s="105"/>
    </row>
    <row r="71" spans="1:8" ht="15" customHeight="1">
      <c r="A71" s="95" t="s">
        <v>561</v>
      </c>
      <c r="B71" s="96" t="s">
        <v>562</v>
      </c>
      <c r="C71" s="95"/>
      <c r="D71" s="37">
        <v>3</v>
      </c>
      <c r="E71" s="46">
        <v>4</v>
      </c>
      <c r="F71" s="38">
        <v>8</v>
      </c>
      <c r="G71" s="105">
        <v>3794609</v>
      </c>
      <c r="H71" s="105">
        <v>6187866</v>
      </c>
    </row>
    <row r="72" ht="12.75">
      <c r="G72" s="111"/>
    </row>
    <row r="73" spans="1:8" ht="12.75">
      <c r="A73" s="99"/>
      <c r="B73" s="100" t="s">
        <v>565</v>
      </c>
      <c r="C73" s="116" t="s">
        <v>227</v>
      </c>
      <c r="D73" s="116"/>
      <c r="E73" s="116"/>
      <c r="F73" s="116"/>
      <c r="H73" s="39" t="s">
        <v>228</v>
      </c>
    </row>
    <row r="74" spans="1:8" ht="12.75">
      <c r="A74" s="99"/>
      <c r="B74" s="108" t="s">
        <v>584</v>
      </c>
      <c r="C74" s="116" t="s">
        <v>483</v>
      </c>
      <c r="D74" s="116"/>
      <c r="E74" s="116"/>
      <c r="F74" s="116"/>
      <c r="G74" s="87" t="s">
        <v>563</v>
      </c>
      <c r="H74" s="39" t="s">
        <v>433</v>
      </c>
    </row>
    <row r="75" spans="3:6" ht="12.75">
      <c r="C75" s="116" t="s">
        <v>482</v>
      </c>
      <c r="D75" s="116"/>
      <c r="E75" s="116"/>
      <c r="F75" s="116"/>
    </row>
  </sheetData>
  <sheetProtection/>
  <mergeCells count="18">
    <mergeCell ref="A15:A19"/>
    <mergeCell ref="B15:B19"/>
    <mergeCell ref="C15:C19"/>
    <mergeCell ref="D15:F19"/>
    <mergeCell ref="B3:H3"/>
    <mergeCell ref="B4:H4"/>
    <mergeCell ref="B5:H5"/>
    <mergeCell ref="B6:H6"/>
    <mergeCell ref="A9:H9"/>
    <mergeCell ref="A10:H10"/>
    <mergeCell ref="C73:F73"/>
    <mergeCell ref="C74:F74"/>
    <mergeCell ref="C75:F75"/>
    <mergeCell ref="G15:H17"/>
    <mergeCell ref="G18:G19"/>
    <mergeCell ref="H18:H19"/>
    <mergeCell ref="D20:F20"/>
    <mergeCell ref="D21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="80" zoomScaleNormal="80" zoomScalePageLayoutView="0" workbookViewId="0" topLeftCell="A13">
      <selection activeCell="E45" sqref="E45"/>
    </sheetView>
  </sheetViews>
  <sheetFormatPr defaultColWidth="9.00390625" defaultRowHeight="12.75"/>
  <cols>
    <col min="1" max="1" width="60.75390625" style="27" customWidth="1"/>
    <col min="2" max="4" width="2.75390625" style="27" customWidth="1"/>
    <col min="5" max="13" width="15.75390625" style="27" customWidth="1"/>
    <col min="14" max="16384" width="9.125" style="27" customWidth="1"/>
  </cols>
  <sheetData>
    <row r="1" spans="8:13" ht="15" customHeight="1">
      <c r="H1" s="43"/>
      <c r="L1" s="29"/>
      <c r="M1" s="43" t="s">
        <v>34</v>
      </c>
    </row>
    <row r="2" spans="8:13" ht="15" customHeight="1">
      <c r="H2" s="43"/>
      <c r="L2" s="64"/>
      <c r="M2" s="65" t="s">
        <v>69</v>
      </c>
    </row>
    <row r="3" spans="1:13" ht="15" customHeight="1">
      <c r="A3" s="67" t="s">
        <v>229</v>
      </c>
      <c r="B3" s="171" t="s">
        <v>427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15" customHeight="1">
      <c r="A4" s="67" t="s">
        <v>76</v>
      </c>
      <c r="B4" s="171" t="s">
        <v>428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5" customHeight="1">
      <c r="A5" s="67" t="s">
        <v>77</v>
      </c>
      <c r="B5" s="140">
        <v>24420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ht="15" customHeight="1">
      <c r="A6" s="67" t="s">
        <v>510</v>
      </c>
      <c r="B6" s="140" t="s">
        <v>478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3" ht="15" customHeight="1">
      <c r="A7" s="67" t="s">
        <v>79</v>
      </c>
      <c r="B7" s="140" t="s">
        <v>478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1:13" ht="15" customHeight="1">
      <c r="A8" s="161" t="s">
        <v>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</row>
    <row r="9" spans="1:13" ht="12.75" customHeight="1">
      <c r="A9" s="172" t="s">
        <v>573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ht="6" customHeight="1"/>
    <row r="11" spans="1:13" ht="15" customHeight="1">
      <c r="A11" s="125" t="s">
        <v>1</v>
      </c>
      <c r="B11" s="170" t="s">
        <v>398</v>
      </c>
      <c r="C11" s="170"/>
      <c r="D11" s="170"/>
      <c r="E11" s="125" t="s">
        <v>2</v>
      </c>
      <c r="F11" s="125"/>
      <c r="G11" s="125"/>
      <c r="H11" s="125"/>
      <c r="I11" s="125"/>
      <c r="J11" s="125"/>
      <c r="K11" s="125"/>
      <c r="L11" s="170" t="s">
        <v>3</v>
      </c>
      <c r="M11" s="170" t="s">
        <v>513</v>
      </c>
    </row>
    <row r="12" spans="1:13" ht="99.75" customHeight="1">
      <c r="A12" s="125"/>
      <c r="B12" s="170"/>
      <c r="C12" s="170"/>
      <c r="D12" s="170"/>
      <c r="E12" s="170" t="s">
        <v>4</v>
      </c>
      <c r="F12" s="173" t="s">
        <v>511</v>
      </c>
      <c r="G12" s="170" t="s">
        <v>5</v>
      </c>
      <c r="H12" s="170" t="s">
        <v>6</v>
      </c>
      <c r="I12" s="170" t="s">
        <v>7</v>
      </c>
      <c r="J12" s="170" t="s">
        <v>434</v>
      </c>
      <c r="K12" s="173" t="s">
        <v>512</v>
      </c>
      <c r="L12" s="170"/>
      <c r="M12" s="170"/>
    </row>
    <row r="13" spans="1:13" ht="49.5" customHeight="1">
      <c r="A13" s="125"/>
      <c r="B13" s="170"/>
      <c r="C13" s="170"/>
      <c r="D13" s="170"/>
      <c r="E13" s="170"/>
      <c r="F13" s="174"/>
      <c r="G13" s="170"/>
      <c r="H13" s="170"/>
      <c r="I13" s="170"/>
      <c r="J13" s="170"/>
      <c r="K13" s="174"/>
      <c r="L13" s="170"/>
      <c r="M13" s="170"/>
    </row>
    <row r="14" spans="1:13" ht="42" customHeight="1">
      <c r="A14" s="125"/>
      <c r="B14" s="170"/>
      <c r="C14" s="170"/>
      <c r="D14" s="170"/>
      <c r="E14" s="170"/>
      <c r="F14" s="175"/>
      <c r="G14" s="170"/>
      <c r="H14" s="170"/>
      <c r="I14" s="170"/>
      <c r="J14" s="170"/>
      <c r="K14" s="175"/>
      <c r="L14" s="170"/>
      <c r="M14" s="170"/>
    </row>
    <row r="15" spans="1:13" s="21" customFormat="1" ht="15" customHeight="1">
      <c r="A15" s="44">
        <v>1</v>
      </c>
      <c r="B15" s="125">
        <v>2</v>
      </c>
      <c r="C15" s="125"/>
      <c r="D15" s="125"/>
      <c r="E15" s="44">
        <v>3</v>
      </c>
      <c r="F15" s="44">
        <v>4</v>
      </c>
      <c r="G15" s="44">
        <v>5</v>
      </c>
      <c r="H15" s="44">
        <v>6</v>
      </c>
      <c r="I15" s="44">
        <v>7</v>
      </c>
      <c r="J15" s="44">
        <v>8</v>
      </c>
      <c r="K15" s="44">
        <v>9</v>
      </c>
      <c r="L15" s="44">
        <v>10</v>
      </c>
      <c r="M15" s="44">
        <v>11</v>
      </c>
    </row>
    <row r="16" spans="1:13" s="21" customFormat="1" ht="15" customHeight="1">
      <c r="A16" s="53" t="s">
        <v>574</v>
      </c>
      <c r="B16" s="32">
        <v>9</v>
      </c>
      <c r="C16" s="32">
        <v>0</v>
      </c>
      <c r="D16" s="32">
        <v>1</v>
      </c>
      <c r="E16" s="60">
        <v>71742580.3</v>
      </c>
      <c r="F16" s="53"/>
      <c r="G16" s="53"/>
      <c r="H16" s="60">
        <v>34249211</v>
      </c>
      <c r="I16" s="60">
        <v>12183936</v>
      </c>
      <c r="J16" s="60">
        <v>-101064.898</v>
      </c>
      <c r="K16" s="60">
        <f>SUM(E16:J16)</f>
        <v>118074662.402</v>
      </c>
      <c r="L16" s="60"/>
      <c r="M16" s="60">
        <f>K16+L16</f>
        <v>118074662.402</v>
      </c>
    </row>
    <row r="17" spans="1:13" ht="15" customHeight="1">
      <c r="A17" s="28" t="s">
        <v>8</v>
      </c>
      <c r="B17" s="32">
        <v>9</v>
      </c>
      <c r="C17" s="32">
        <v>0</v>
      </c>
      <c r="D17" s="32">
        <v>2</v>
      </c>
      <c r="E17" s="28"/>
      <c r="F17" s="28"/>
      <c r="G17" s="28"/>
      <c r="H17" s="28"/>
      <c r="I17" s="28"/>
      <c r="J17" s="28"/>
      <c r="K17" s="60"/>
      <c r="L17" s="28"/>
      <c r="M17" s="60"/>
    </row>
    <row r="18" spans="1:13" ht="15" customHeight="1">
      <c r="A18" s="28" t="s">
        <v>9</v>
      </c>
      <c r="B18" s="32">
        <v>9</v>
      </c>
      <c r="C18" s="32">
        <v>0</v>
      </c>
      <c r="D18" s="32">
        <v>3</v>
      </c>
      <c r="E18" s="28"/>
      <c r="F18" s="28"/>
      <c r="G18" s="28"/>
      <c r="H18" s="28"/>
      <c r="I18" s="28"/>
      <c r="J18" s="28"/>
      <c r="K18" s="60"/>
      <c r="L18" s="28"/>
      <c r="M18" s="60"/>
    </row>
    <row r="19" spans="1:13" s="21" customFormat="1" ht="30" customHeight="1">
      <c r="A19" s="53" t="s">
        <v>575</v>
      </c>
      <c r="B19" s="28">
        <v>9</v>
      </c>
      <c r="C19" s="28">
        <v>0</v>
      </c>
      <c r="D19" s="28">
        <v>4</v>
      </c>
      <c r="E19" s="60">
        <f>SUM(E16:E18)</f>
        <v>71742580.3</v>
      </c>
      <c r="F19" s="60"/>
      <c r="G19" s="60"/>
      <c r="H19" s="60">
        <f>SUM(H16:H18)</f>
        <v>34249211</v>
      </c>
      <c r="I19" s="60">
        <f>SUM(I16:I18)</f>
        <v>12183936</v>
      </c>
      <c r="J19" s="60">
        <f>SUM(J16:J18)</f>
        <v>-101064.898</v>
      </c>
      <c r="K19" s="60">
        <f>SUM(E19:J19)</f>
        <v>118074662.402</v>
      </c>
      <c r="L19" s="60"/>
      <c r="M19" s="60">
        <f>K19+L19</f>
        <v>118074662.402</v>
      </c>
    </row>
    <row r="20" spans="1:13" ht="15" customHeight="1">
      <c r="A20" s="28" t="s">
        <v>10</v>
      </c>
      <c r="B20" s="32">
        <v>9</v>
      </c>
      <c r="C20" s="32">
        <v>0</v>
      </c>
      <c r="D20" s="32">
        <v>5</v>
      </c>
      <c r="E20" s="28"/>
      <c r="F20" s="28"/>
      <c r="G20" s="28"/>
      <c r="H20" s="28"/>
      <c r="I20" s="28"/>
      <c r="J20" s="28"/>
      <c r="K20" s="60"/>
      <c r="L20" s="28"/>
      <c r="M20" s="60"/>
    </row>
    <row r="21" spans="1:13" ht="30" customHeight="1">
      <c r="A21" s="28" t="s">
        <v>11</v>
      </c>
      <c r="B21" s="32">
        <v>9</v>
      </c>
      <c r="C21" s="32">
        <v>0</v>
      </c>
      <c r="D21" s="32">
        <v>6</v>
      </c>
      <c r="E21" s="28"/>
      <c r="F21" s="28"/>
      <c r="G21" s="28"/>
      <c r="H21" s="28"/>
      <c r="I21" s="28"/>
      <c r="J21" s="28"/>
      <c r="K21" s="60"/>
      <c r="L21" s="28"/>
      <c r="M21" s="60"/>
    </row>
    <row r="22" spans="1:13" ht="30" customHeight="1">
      <c r="A22" s="28" t="s">
        <v>12</v>
      </c>
      <c r="B22" s="32">
        <v>9</v>
      </c>
      <c r="C22" s="32">
        <v>0</v>
      </c>
      <c r="D22" s="32">
        <v>7</v>
      </c>
      <c r="E22" s="28"/>
      <c r="F22" s="28"/>
      <c r="G22" s="28"/>
      <c r="H22" s="28"/>
      <c r="I22" s="28"/>
      <c r="J22" s="28"/>
      <c r="K22" s="60"/>
      <c r="L22" s="28"/>
      <c r="M22" s="60"/>
    </row>
    <row r="23" spans="1:13" ht="15" customHeight="1">
      <c r="A23" s="28" t="s">
        <v>13</v>
      </c>
      <c r="B23" s="32">
        <v>9</v>
      </c>
      <c r="C23" s="32">
        <v>0</v>
      </c>
      <c r="D23" s="32">
        <v>8</v>
      </c>
      <c r="E23" s="28"/>
      <c r="F23" s="28"/>
      <c r="G23" s="28"/>
      <c r="H23" s="28"/>
      <c r="I23" s="62">
        <v>5938129.48</v>
      </c>
      <c r="J23" s="28"/>
      <c r="K23" s="61">
        <f>SUM(E23:J23)</f>
        <v>5938129.48</v>
      </c>
      <c r="L23" s="28"/>
      <c r="M23" s="60">
        <f>K23+L23</f>
        <v>5938129.48</v>
      </c>
    </row>
    <row r="24" spans="1:13" ht="15" customHeight="1">
      <c r="A24" s="28" t="s">
        <v>435</v>
      </c>
      <c r="B24" s="32"/>
      <c r="C24" s="32"/>
      <c r="D24" s="32"/>
      <c r="E24" s="28"/>
      <c r="F24" s="28"/>
      <c r="G24" s="28"/>
      <c r="H24" s="62">
        <v>8085173.75</v>
      </c>
      <c r="I24" s="61">
        <v>-8044433.42</v>
      </c>
      <c r="J24" s="28"/>
      <c r="K24" s="61">
        <f>SUM(E24:J24)</f>
        <v>40740.330000000075</v>
      </c>
      <c r="L24" s="28"/>
      <c r="M24" s="60">
        <f>K24+L24</f>
        <v>40740.330000000075</v>
      </c>
    </row>
    <row r="25" spans="1:13" ht="15" customHeight="1">
      <c r="A25" s="28" t="s">
        <v>14</v>
      </c>
      <c r="B25" s="32">
        <v>9</v>
      </c>
      <c r="C25" s="32">
        <v>0</v>
      </c>
      <c r="D25" s="32">
        <v>9</v>
      </c>
      <c r="E25" s="28"/>
      <c r="F25" s="28"/>
      <c r="G25" s="28"/>
      <c r="H25" s="28"/>
      <c r="I25" s="28"/>
      <c r="J25" s="28"/>
      <c r="K25" s="28"/>
      <c r="L25" s="28"/>
      <c r="M25" s="60"/>
    </row>
    <row r="26" spans="1:13" ht="30" customHeight="1">
      <c r="A26" s="28" t="s">
        <v>15</v>
      </c>
      <c r="B26" s="32">
        <v>9</v>
      </c>
      <c r="C26" s="32">
        <v>1</v>
      </c>
      <c r="D26" s="32">
        <v>0</v>
      </c>
      <c r="E26" s="28"/>
      <c r="F26" s="28"/>
      <c r="G26" s="28"/>
      <c r="H26" s="28"/>
      <c r="I26" s="28"/>
      <c r="J26" s="28"/>
      <c r="K26" s="28"/>
      <c r="L26" s="28"/>
      <c r="M26" s="60"/>
    </row>
    <row r="27" spans="1:13" ht="30" customHeight="1">
      <c r="A27" s="28" t="s">
        <v>16</v>
      </c>
      <c r="B27" s="32">
        <v>9</v>
      </c>
      <c r="C27" s="32">
        <v>1</v>
      </c>
      <c r="D27" s="32">
        <v>1</v>
      </c>
      <c r="E27" s="28"/>
      <c r="F27" s="28"/>
      <c r="G27" s="28"/>
      <c r="H27" s="28"/>
      <c r="I27" s="28"/>
      <c r="J27" s="61">
        <v>-40740.22</v>
      </c>
      <c r="K27" s="61">
        <f>SUM(E27:J27)</f>
        <v>-40740.22</v>
      </c>
      <c r="L27" s="28"/>
      <c r="M27" s="60">
        <f>K27+L27</f>
        <v>-40740.22</v>
      </c>
    </row>
    <row r="28" spans="1:13" s="21" customFormat="1" ht="15" customHeight="1">
      <c r="A28" s="53" t="s">
        <v>576</v>
      </c>
      <c r="B28" s="32">
        <v>9</v>
      </c>
      <c r="C28" s="32">
        <v>1</v>
      </c>
      <c r="D28" s="32">
        <v>2</v>
      </c>
      <c r="E28" s="60">
        <f>SUM(E19:E27)</f>
        <v>71742580.3</v>
      </c>
      <c r="F28" s="60"/>
      <c r="G28" s="60"/>
      <c r="H28" s="60">
        <f>SUM(H19:H27)</f>
        <v>42334384.75</v>
      </c>
      <c r="I28" s="60">
        <f>SUM(I19:I27)</f>
        <v>10077632.06</v>
      </c>
      <c r="J28" s="60">
        <f>SUM(J19:J27)</f>
        <v>-141805.11800000002</v>
      </c>
      <c r="K28" s="85">
        <f>SUM(E28:J28)</f>
        <v>124012791.992</v>
      </c>
      <c r="L28" s="60"/>
      <c r="M28" s="60">
        <f>K28+L28</f>
        <v>124012791.992</v>
      </c>
    </row>
    <row r="29" spans="1:13" ht="15" customHeight="1">
      <c r="A29" s="28" t="s">
        <v>17</v>
      </c>
      <c r="B29" s="32">
        <v>9</v>
      </c>
      <c r="C29" s="32">
        <v>1</v>
      </c>
      <c r="D29" s="32">
        <v>3</v>
      </c>
      <c r="E29" s="28"/>
      <c r="F29" s="28"/>
      <c r="G29" s="28"/>
      <c r="H29" s="28"/>
      <c r="I29" s="28"/>
      <c r="J29" s="28"/>
      <c r="K29" s="85"/>
      <c r="L29" s="28"/>
      <c r="M29" s="60"/>
    </row>
    <row r="30" spans="1:13" ht="15" customHeight="1">
      <c r="A30" s="28" t="s">
        <v>18</v>
      </c>
      <c r="B30" s="32">
        <v>9</v>
      </c>
      <c r="C30" s="32">
        <v>1</v>
      </c>
      <c r="D30" s="32">
        <v>4</v>
      </c>
      <c r="E30" s="28"/>
      <c r="F30" s="28"/>
      <c r="G30" s="28"/>
      <c r="H30" s="28"/>
      <c r="I30" s="28"/>
      <c r="J30" s="28"/>
      <c r="K30" s="85"/>
      <c r="L30" s="28"/>
      <c r="M30" s="60"/>
    </row>
    <row r="31" spans="1:13" s="21" customFormat="1" ht="30" customHeight="1">
      <c r="A31" s="53" t="s">
        <v>580</v>
      </c>
      <c r="B31" s="28">
        <v>9</v>
      </c>
      <c r="C31" s="28">
        <v>1</v>
      </c>
      <c r="D31" s="28">
        <v>5</v>
      </c>
      <c r="E31" s="60">
        <f>SUM(E28:E30)</f>
        <v>71742580.3</v>
      </c>
      <c r="F31" s="60"/>
      <c r="G31" s="60"/>
      <c r="H31" s="60">
        <f>SUM(H28:H30)</f>
        <v>42334384.75</v>
      </c>
      <c r="I31" s="60">
        <f>SUM(I28:I30)</f>
        <v>10077632.06</v>
      </c>
      <c r="J31" s="60">
        <f>SUM(J28:J30)</f>
        <v>-141805.11800000002</v>
      </c>
      <c r="K31" s="85">
        <f>SUM(E31:J31)</f>
        <v>124012791.992</v>
      </c>
      <c r="L31" s="60"/>
      <c r="M31" s="60">
        <f>K31+L31</f>
        <v>124012791.992</v>
      </c>
    </row>
    <row r="32" spans="1:13" ht="15" customHeight="1">
      <c r="A32" s="28" t="s">
        <v>19</v>
      </c>
      <c r="B32" s="32">
        <v>9</v>
      </c>
      <c r="C32" s="32">
        <v>1</v>
      </c>
      <c r="D32" s="32">
        <v>6</v>
      </c>
      <c r="E32" s="28"/>
      <c r="F32" s="28"/>
      <c r="G32" s="28"/>
      <c r="H32" s="28"/>
      <c r="I32" s="28"/>
      <c r="J32" s="28"/>
      <c r="K32" s="85"/>
      <c r="L32" s="28"/>
      <c r="M32" s="60"/>
    </row>
    <row r="33" spans="1:13" ht="30" customHeight="1">
      <c r="A33" s="28" t="s">
        <v>20</v>
      </c>
      <c r="B33" s="32">
        <v>9</v>
      </c>
      <c r="C33" s="32">
        <v>1</v>
      </c>
      <c r="D33" s="32">
        <v>7</v>
      </c>
      <c r="E33" s="28"/>
      <c r="F33" s="28"/>
      <c r="G33" s="28"/>
      <c r="H33" s="28"/>
      <c r="I33" s="28"/>
      <c r="J33" s="28"/>
      <c r="K33" s="85"/>
      <c r="L33" s="28"/>
      <c r="M33" s="60"/>
    </row>
    <row r="34" spans="1:13" ht="30" customHeight="1">
      <c r="A34" s="28" t="s">
        <v>21</v>
      </c>
      <c r="B34" s="32">
        <v>9</v>
      </c>
      <c r="C34" s="32">
        <v>1</v>
      </c>
      <c r="D34" s="32">
        <v>8</v>
      </c>
      <c r="E34" s="28"/>
      <c r="F34" s="28"/>
      <c r="G34" s="28"/>
      <c r="H34" s="28"/>
      <c r="I34" s="28"/>
      <c r="J34" s="28"/>
      <c r="K34" s="85"/>
      <c r="L34" s="28"/>
      <c r="M34" s="60"/>
    </row>
    <row r="35" spans="1:13" ht="15" customHeight="1">
      <c r="A35" s="28" t="s">
        <v>436</v>
      </c>
      <c r="B35" s="32"/>
      <c r="C35" s="32"/>
      <c r="D35" s="32"/>
      <c r="E35" s="28"/>
      <c r="F35" s="28"/>
      <c r="G35" s="28"/>
      <c r="H35" s="62"/>
      <c r="I35" s="61"/>
      <c r="J35" s="28"/>
      <c r="K35" s="62"/>
      <c r="L35" s="28"/>
      <c r="M35" s="60"/>
    </row>
    <row r="36" spans="1:13" ht="15" customHeight="1">
      <c r="A36" s="28" t="s">
        <v>22</v>
      </c>
      <c r="B36" s="32">
        <v>9</v>
      </c>
      <c r="C36" s="32">
        <v>1</v>
      </c>
      <c r="D36" s="32">
        <v>9</v>
      </c>
      <c r="E36" s="28"/>
      <c r="F36" s="28"/>
      <c r="G36" s="28"/>
      <c r="H36" s="62"/>
      <c r="I36" s="61">
        <v>-4747210.22</v>
      </c>
      <c r="J36" s="28"/>
      <c r="K36" s="61">
        <f>SUM(E36:J36)</f>
        <v>-4747210.22</v>
      </c>
      <c r="L36" s="28"/>
      <c r="M36" s="60">
        <f>K36+L36</f>
        <v>-4747210.22</v>
      </c>
    </row>
    <row r="37" spans="1:13" ht="15" customHeight="1">
      <c r="A37" s="28" t="s">
        <v>23</v>
      </c>
      <c r="B37" s="32">
        <v>9</v>
      </c>
      <c r="C37" s="32">
        <v>2</v>
      </c>
      <c r="D37" s="32">
        <v>0</v>
      </c>
      <c r="E37" s="62">
        <v>6557290</v>
      </c>
      <c r="F37" s="28"/>
      <c r="G37" s="28"/>
      <c r="H37" s="62">
        <v>2693397</v>
      </c>
      <c r="I37" s="61"/>
      <c r="J37" s="28"/>
      <c r="K37" s="62">
        <f>SUM(E37:J37)</f>
        <v>9250687</v>
      </c>
      <c r="L37" s="28"/>
      <c r="M37" s="60">
        <f>K37+L37</f>
        <v>9250687</v>
      </c>
    </row>
    <row r="38" spans="1:13" ht="30" customHeight="1">
      <c r="A38" s="28" t="s">
        <v>24</v>
      </c>
      <c r="B38" s="32">
        <v>9</v>
      </c>
      <c r="C38" s="32">
        <v>2</v>
      </c>
      <c r="D38" s="32">
        <v>1</v>
      </c>
      <c r="E38" s="28"/>
      <c r="F38" s="28"/>
      <c r="G38" s="28"/>
      <c r="H38" s="28"/>
      <c r="I38" s="28"/>
      <c r="J38" s="28"/>
      <c r="K38" s="62"/>
      <c r="L38" s="28"/>
      <c r="M38" s="60"/>
    </row>
    <row r="39" spans="1:13" ht="30" customHeight="1">
      <c r="A39" s="28" t="s">
        <v>25</v>
      </c>
      <c r="B39" s="32">
        <v>9</v>
      </c>
      <c r="C39" s="32">
        <v>2</v>
      </c>
      <c r="D39" s="32">
        <v>2</v>
      </c>
      <c r="E39" s="28"/>
      <c r="F39" s="28"/>
      <c r="G39" s="28"/>
      <c r="H39" s="61"/>
      <c r="I39" s="62">
        <v>23172</v>
      </c>
      <c r="J39" s="61">
        <v>-23172</v>
      </c>
      <c r="K39" s="61"/>
      <c r="L39" s="62"/>
      <c r="M39" s="60"/>
    </row>
    <row r="40" spans="1:13" s="21" customFormat="1" ht="15" customHeight="1">
      <c r="A40" s="53" t="s">
        <v>577</v>
      </c>
      <c r="B40" s="32">
        <v>9</v>
      </c>
      <c r="C40" s="32">
        <v>2</v>
      </c>
      <c r="D40" s="32">
        <v>3</v>
      </c>
      <c r="E40" s="60">
        <f>SUM(E31:E39)</f>
        <v>78299870.3</v>
      </c>
      <c r="F40" s="60"/>
      <c r="G40" s="60"/>
      <c r="H40" s="60">
        <f>SUM(H31:H39)</f>
        <v>45027781.75</v>
      </c>
      <c r="I40" s="114">
        <f>SUM(I31:I39)</f>
        <v>5353593.840000001</v>
      </c>
      <c r="J40" s="60">
        <f>SUM(J31:J39)</f>
        <v>-164977.11800000002</v>
      </c>
      <c r="K40" s="85">
        <f>SUM(E40:J40)</f>
        <v>128516268.772</v>
      </c>
      <c r="L40" s="60"/>
      <c r="M40" s="60">
        <f>K40+L40</f>
        <v>128516268.772</v>
      </c>
    </row>
    <row r="41" ht="15" customHeight="1">
      <c r="A41" s="63"/>
    </row>
    <row r="42" spans="1:10" ht="15" customHeight="1">
      <c r="A42" s="116" t="s">
        <v>481</v>
      </c>
      <c r="B42" s="116"/>
      <c r="I42" s="116" t="s">
        <v>227</v>
      </c>
      <c r="J42" s="116"/>
    </row>
    <row r="43" spans="1:12" ht="15.75" customHeight="1">
      <c r="A43" s="116" t="s">
        <v>584</v>
      </c>
      <c r="B43" s="116"/>
      <c r="I43" s="116" t="s">
        <v>483</v>
      </c>
      <c r="J43" s="116"/>
      <c r="L43" s="39" t="s">
        <v>228</v>
      </c>
    </row>
    <row r="44" spans="1:12" ht="15" customHeight="1">
      <c r="A44" s="116"/>
      <c r="B44" s="116"/>
      <c r="H44" s="39"/>
      <c r="I44" s="116" t="s">
        <v>482</v>
      </c>
      <c r="J44" s="116"/>
      <c r="L44" s="39" t="s">
        <v>433</v>
      </c>
    </row>
    <row r="45" ht="15" customHeight="1"/>
    <row r="46" ht="15" customHeight="1"/>
  </sheetData>
  <sheetProtection/>
  <mergeCells count="26">
    <mergeCell ref="L11:L14"/>
    <mergeCell ref="B15:D15"/>
    <mergeCell ref="H12:H14"/>
    <mergeCell ref="I12:I14"/>
    <mergeCell ref="E12:E14"/>
    <mergeCell ref="G12:G14"/>
    <mergeCell ref="K12:K14"/>
    <mergeCell ref="F12:F14"/>
    <mergeCell ref="M11:M14"/>
    <mergeCell ref="B6:M6"/>
    <mergeCell ref="B3:M3"/>
    <mergeCell ref="B4:M4"/>
    <mergeCell ref="B5:M5"/>
    <mergeCell ref="B7:M7"/>
    <mergeCell ref="A8:M8"/>
    <mergeCell ref="A9:M9"/>
    <mergeCell ref="B11:D14"/>
    <mergeCell ref="E11:K11"/>
    <mergeCell ref="A43:B43"/>
    <mergeCell ref="A44:B44"/>
    <mergeCell ref="I42:J42"/>
    <mergeCell ref="I43:J43"/>
    <mergeCell ref="I44:J44"/>
    <mergeCell ref="J12:J14"/>
    <mergeCell ref="A11:A14"/>
    <mergeCell ref="A42:B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66" sqref="A66"/>
    </sheetView>
  </sheetViews>
  <sheetFormatPr defaultColWidth="9.00390625" defaultRowHeight="15" customHeight="1"/>
  <cols>
    <col min="1" max="1" width="54.375" style="2" customWidth="1"/>
    <col min="2" max="2" width="50.75390625" style="4" customWidth="1"/>
    <col min="3" max="16384" width="9.125" style="4" customWidth="1"/>
  </cols>
  <sheetData>
    <row r="1" spans="1:11" ht="15" customHeight="1">
      <c r="A1" s="9" t="s">
        <v>477</v>
      </c>
      <c r="B1" s="1" t="s">
        <v>34</v>
      </c>
      <c r="C1" s="3"/>
      <c r="E1" s="3"/>
      <c r="F1" s="3"/>
      <c r="G1" s="5"/>
      <c r="I1" s="6"/>
      <c r="J1" s="6"/>
      <c r="K1" s="6"/>
    </row>
    <row r="2" spans="1:11" ht="40.5">
      <c r="A2" s="68" t="s">
        <v>27</v>
      </c>
      <c r="B2" s="40" t="s">
        <v>26</v>
      </c>
      <c r="C2" s="3"/>
      <c r="E2" s="3"/>
      <c r="F2" s="3"/>
      <c r="G2" s="5"/>
      <c r="I2" s="6"/>
      <c r="J2" s="6"/>
      <c r="K2" s="6"/>
    </row>
    <row r="3" spans="1:11" ht="13.5">
      <c r="A3" s="18"/>
      <c r="B3" s="1"/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>
      <c r="A4" s="41" t="s">
        <v>70</v>
      </c>
      <c r="B4" s="12" t="s">
        <v>71</v>
      </c>
      <c r="C4" s="7"/>
      <c r="D4" s="7"/>
      <c r="E4" s="7"/>
      <c r="F4" s="7"/>
      <c r="G4" s="7"/>
      <c r="H4" s="7"/>
      <c r="I4" s="7"/>
      <c r="J4" s="7"/>
      <c r="K4" s="7"/>
    </row>
    <row r="5" spans="1:2" ht="29.25" customHeight="1">
      <c r="A5" s="110"/>
      <c r="B5" s="109"/>
    </row>
    <row r="6" spans="1:2" ht="15" customHeight="1">
      <c r="A6" s="15"/>
      <c r="B6" s="14"/>
    </row>
    <row r="7" spans="1:2" ht="15" customHeight="1">
      <c r="A7" s="15"/>
      <c r="B7" s="14"/>
    </row>
    <row r="8" spans="1:2" ht="15" customHeight="1">
      <c r="A8" s="15"/>
      <c r="B8" s="14"/>
    </row>
    <row r="9" spans="1:2" ht="15" customHeight="1">
      <c r="A9" s="15"/>
      <c r="B9" s="14"/>
    </row>
    <row r="10" spans="1:2" ht="15" customHeight="1">
      <c r="A10" s="15"/>
      <c r="B10" s="14"/>
    </row>
    <row r="11" spans="1:2" ht="15" customHeight="1">
      <c r="A11" s="15"/>
      <c r="B11" s="14"/>
    </row>
    <row r="12" spans="1:2" ht="15" customHeight="1">
      <c r="A12" s="15"/>
      <c r="B12" s="14"/>
    </row>
    <row r="13" spans="1:2" ht="15" customHeight="1">
      <c r="A13" s="15"/>
      <c r="B13" s="14"/>
    </row>
    <row r="14" spans="1:2" ht="15" customHeight="1">
      <c r="A14" s="15"/>
      <c r="B14" s="14"/>
    </row>
    <row r="15" spans="1:2" ht="15" customHeight="1">
      <c r="A15" s="15"/>
      <c r="B15" s="14"/>
    </row>
    <row r="16" spans="1:2" ht="15" customHeight="1">
      <c r="A16" s="15"/>
      <c r="B16" s="14"/>
    </row>
    <row r="17" spans="1:2" ht="15" customHeight="1">
      <c r="A17" s="15"/>
      <c r="B17" s="14"/>
    </row>
    <row r="18" spans="1:2" ht="15" customHeight="1">
      <c r="A18" s="15"/>
      <c r="B18" s="14"/>
    </row>
    <row r="19" spans="1:2" ht="15" customHeight="1">
      <c r="A19" s="15"/>
      <c r="B19" s="14"/>
    </row>
    <row r="20" spans="1:2" ht="15" customHeight="1">
      <c r="A20" s="15"/>
      <c r="B20" s="14"/>
    </row>
    <row r="21" spans="1:2" ht="15" customHeight="1">
      <c r="A21" s="15"/>
      <c r="B21" s="14"/>
    </row>
    <row r="22" spans="1:2" ht="15" customHeight="1">
      <c r="A22" s="15"/>
      <c r="B22" s="14"/>
    </row>
    <row r="23" spans="1:2" ht="15" customHeight="1">
      <c r="A23" s="15"/>
      <c r="B23" s="14"/>
    </row>
    <row r="24" spans="1:2" ht="15" customHeight="1">
      <c r="A24" s="15"/>
      <c r="B24" s="14"/>
    </row>
    <row r="25" spans="1:2" ht="15" customHeight="1">
      <c r="A25" s="15"/>
      <c r="B25" s="14"/>
    </row>
    <row r="26" spans="1:2" ht="15" customHeight="1">
      <c r="A26" s="15"/>
      <c r="B26" s="14"/>
    </row>
    <row r="27" spans="1:2" ht="15" customHeight="1">
      <c r="A27" s="15"/>
      <c r="B27" s="14"/>
    </row>
    <row r="28" spans="1:2" ht="15" customHeight="1">
      <c r="A28" s="15"/>
      <c r="B28" s="14"/>
    </row>
    <row r="29" spans="1:2" ht="15" customHeight="1">
      <c r="A29" s="15"/>
      <c r="B29" s="14"/>
    </row>
    <row r="30" spans="1:2" ht="15" customHeight="1">
      <c r="A30" s="15"/>
      <c r="B30" s="14"/>
    </row>
    <row r="31" spans="1:2" ht="15" customHeight="1">
      <c r="A31" s="15"/>
      <c r="B31" s="14"/>
    </row>
    <row r="32" spans="1:2" ht="15" customHeight="1">
      <c r="A32" s="16"/>
      <c r="B32" s="14"/>
    </row>
    <row r="33" spans="1:2" ht="15" customHeight="1">
      <c r="A33" s="16"/>
      <c r="B33" s="14"/>
    </row>
    <row r="34" spans="1:2" ht="15" customHeight="1">
      <c r="A34" s="16"/>
      <c r="B34" s="14"/>
    </row>
    <row r="35" spans="1:2" ht="15" customHeight="1">
      <c r="A35" s="16"/>
      <c r="B35" s="14"/>
    </row>
    <row r="36" spans="1:2" ht="15" customHeight="1">
      <c r="A36" s="16"/>
      <c r="B36" s="14"/>
    </row>
    <row r="37" spans="1:2" ht="15" customHeight="1">
      <c r="A37" s="16"/>
      <c r="B37" s="14"/>
    </row>
    <row r="38" spans="1:2" ht="15" customHeight="1">
      <c r="A38" s="16"/>
      <c r="B38" s="14"/>
    </row>
    <row r="39" spans="1:2" ht="15" customHeight="1">
      <c r="A39" s="16"/>
      <c r="B39" s="14"/>
    </row>
    <row r="40" spans="1:2" ht="15" customHeight="1">
      <c r="A40" s="16"/>
      <c r="B40" s="14"/>
    </row>
    <row r="41" spans="1:2" ht="15" customHeight="1">
      <c r="A41" s="16"/>
      <c r="B41" s="14"/>
    </row>
    <row r="42" spans="1:2" ht="15" customHeight="1">
      <c r="A42" s="16"/>
      <c r="B42" s="14"/>
    </row>
    <row r="43" spans="1:2" ht="15" customHeight="1">
      <c r="A43" s="16"/>
      <c r="B43" s="14"/>
    </row>
    <row r="44" spans="1:2" ht="15" customHeight="1">
      <c r="A44" s="16"/>
      <c r="B44" s="14"/>
    </row>
    <row r="45" spans="1:2" ht="15" customHeight="1">
      <c r="A45" s="16"/>
      <c r="B45" s="14"/>
    </row>
    <row r="46" spans="1:2" ht="15" customHeight="1">
      <c r="A46" s="16"/>
      <c r="B46" s="14"/>
    </row>
    <row r="47" spans="1:2" ht="15" customHeight="1">
      <c r="A47" s="11"/>
      <c r="B47" s="14"/>
    </row>
    <row r="48" spans="1:2" ht="15" customHeight="1">
      <c r="A48" s="13"/>
      <c r="B48" s="14"/>
    </row>
    <row r="49" spans="1:2" ht="15" customHeight="1">
      <c r="A49" s="11"/>
      <c r="B49" s="14"/>
    </row>
    <row r="50" spans="1:2" ht="15" customHeight="1">
      <c r="A50" s="11"/>
      <c r="B50" s="14"/>
    </row>
    <row r="51" spans="1:2" ht="15" customHeight="1">
      <c r="A51" s="11"/>
      <c r="B51" s="14"/>
    </row>
    <row r="52" spans="1:2" ht="15" customHeight="1">
      <c r="A52" s="11"/>
      <c r="B52" s="14"/>
    </row>
    <row r="53" spans="1:2" ht="15" customHeight="1">
      <c r="A53" s="11"/>
      <c r="B53" s="14"/>
    </row>
    <row r="54" spans="1:2" ht="15" customHeight="1">
      <c r="A54" s="11"/>
      <c r="B54" s="14"/>
    </row>
    <row r="56" spans="1:2" ht="15" customHeight="1">
      <c r="A56" s="8" t="str">
        <f>'Tabela A'!A37</f>
        <v>U Sarajevu, 06.07.2012. godine</v>
      </c>
      <c r="B56" s="5" t="s">
        <v>61</v>
      </c>
    </row>
    <row r="57" spans="1:2" ht="15" customHeight="1">
      <c r="A57" s="9"/>
      <c r="B57" s="113" t="str">
        <f>'Tabela A'!B38</f>
        <v>            Šefik Handžić</v>
      </c>
    </row>
    <row r="58" ht="15" customHeight="1">
      <c r="B58" s="5" t="s">
        <v>72</v>
      </c>
    </row>
    <row r="59" ht="15" customHeight="1">
      <c r="B59" s="10" t="str">
        <f>'Tabela A'!B40</f>
        <v>Edin Arslanagić</v>
      </c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/>
  <cp:keywords/>
  <dc:description/>
  <cp:lastModifiedBy>Jasmin Stanić</cp:lastModifiedBy>
  <cp:lastPrinted>2012-07-06T12:19:31Z</cp:lastPrinted>
  <dcterms:created xsi:type="dcterms:W3CDTF">1998-02-10T09:25:46Z</dcterms:created>
  <dcterms:modified xsi:type="dcterms:W3CDTF">2012-07-06T14:27:27Z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