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erc\OneDrive - Bosnalijek d.d\Desktop\Odnosi sa investitorima\Kvartalni izvještaji 2025. godina\III kvartal\"/>
    </mc:Choice>
  </mc:AlternateContent>
  <bookViews>
    <workbookView xWindow="0" yWindow="0" windowWidth="28800" windowHeight="12180" tabRatio="740" firstSheet="2" activeTab="7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D168" i="6" s="1"/>
  <c r="I168" i="6"/>
  <c r="C168" i="6" s="1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 s="1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C146" i="6" s="1"/>
  <c r="D145" i="6"/>
  <c r="C145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D100" i="6" s="1"/>
  <c r="I100" i="6"/>
  <c r="C100" i="6" s="1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D28" i="6" s="1"/>
  <c r="I28" i="6" a="1"/>
  <c r="I28" i="6" s="1"/>
  <c r="C28" i="6" s="1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D27" i="5" s="1"/>
  <c r="I27" i="5" a="1"/>
  <c r="I27" i="5" s="1"/>
  <c r="C27" i="5" s="1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K116" i="8" l="1"/>
  <c r="D116" i="8" s="1"/>
  <c r="J161" i="6"/>
  <c r="D161" i="6" s="1"/>
  <c r="I161" i="6"/>
  <c r="C161" i="6" s="1"/>
  <c r="D146" i="6"/>
  <c r="I144" i="6"/>
  <c r="C144" i="6" s="1"/>
  <c r="J81" i="6"/>
  <c r="D81" i="6" s="1"/>
  <c r="D86" i="6"/>
  <c r="I32" i="6"/>
  <c r="C32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R40" i="9"/>
  <c r="M25" i="9"/>
  <c r="R47" i="9"/>
  <c r="R48" i="9"/>
  <c r="R49" i="9"/>
  <c r="R50" i="9"/>
  <c r="R51" i="9"/>
  <c r="N25" i="9"/>
  <c r="X37" i="9"/>
  <c r="Q25" i="9"/>
  <c r="N37" i="9" l="1"/>
  <c r="K119" i="8"/>
  <c r="D119" i="8" s="1"/>
  <c r="D120" i="8" s="1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F53" i="9" s="1"/>
  <c r="S53" i="9" s="1"/>
  <c r="AC41" i="9"/>
  <c r="P41" i="9" s="1"/>
  <c r="AG25" i="9"/>
  <c r="T25" i="9" s="1"/>
  <c r="AA53" i="9"/>
  <c r="N53" i="9" s="1"/>
  <c r="N54" i="9" s="1"/>
  <c r="AB41" i="9"/>
  <c r="O37" i="9"/>
  <c r="Q37" i="9"/>
  <c r="B67" i="3"/>
  <c r="B58" i="3"/>
  <c r="D87" i="7"/>
  <c r="K91" i="7"/>
  <c r="D91" i="7" s="1"/>
  <c r="B61" i="3"/>
  <c r="C81" i="6"/>
  <c r="I141" i="6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AC53" i="9" l="1"/>
  <c r="P53" i="9" s="1"/>
  <c r="P54" i="9" s="1"/>
  <c r="S41" i="9"/>
  <c r="S54" i="9" s="1"/>
  <c r="M41" i="9"/>
  <c r="I142" i="6"/>
  <c r="C142" i="6" s="1"/>
  <c r="C80" i="6"/>
  <c r="D92" i="7"/>
  <c r="D93" i="7" s="1"/>
  <c r="M54" i="9"/>
  <c r="Q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<sst xmlns="http://schemas.openxmlformats.org/spreadsheetml/2006/main" count="4642" uniqueCount="2638">
  <si>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</si>
  <si>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</si>
  <si>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</si>
  <si>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</si>
  <si>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</si>
  <si>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</si>
  <si>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</si>
  <si>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</si>
  <si>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</si>
  <si>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</si>
  <si>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</si>
  <si>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</si>
  <si>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</si>
  <si>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</si>
  <si>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</si>
  <si>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</si>
  <si>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</si>
  <si>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</si>
  <si>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</si>
  <si>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</si>
  <si>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</si>
  <si>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</si>
  <si>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</si>
  <si>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</si>
  <si>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</si>
  <si>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</si>
  <si>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</si>
  <si>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</si>
  <si>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</si>
  <si>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</si>
  <si>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</si>
  <si>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</si>
  <si>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</si>
  <si>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</si>
  <si>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</si>
  <si>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</si>
  <si>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</si>
  <si>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</si>
  <si>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</si>
  <si>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</si>
  <si>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</si>
  <si>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</si>
  <si>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</si>
  <si>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</si>
  <si>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</si>
  <si>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</si>
  <si>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</si>
  <si>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</si>
  <si>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</si>
  <si>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</si>
  <si>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</si>
  <si>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</si>
  <si>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</si>
  <si>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</si>
  <si>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</si>
  <si>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</si>
  <si>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</si>
  <si>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</si>
  <si>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</si>
  <si>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</si>
  <si>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</si>
  <si>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</si>
  <si>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</si>
  <si>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</si>
  <si>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</si>
  <si>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</si>
  <si>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</si>
  <si>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</si>
  <si>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</si>
  <si>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</si>
  <si>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</si>
  <si>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</si>
  <si>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</si>
  <si>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</si>
  <si>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</si>
  <si>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</si>
  <si>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</si>
  <si>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</si>
  <si>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</si>
  <si>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</si>
  <si>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</si>
  <si>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</si>
  <si>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</si>
  <si>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</si>
  <si>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</si>
  <si>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</si>
  <si>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</si>
  <si>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</si>
  <si>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</si>
  <si>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</si>
  <si>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</si>
  <si>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</si>
  <si>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</si>
  <si>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</si>
  <si>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</si>
  <si>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</si>
  <si>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</si>
  <si>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</si>
  <si>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</si>
  <si>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</si>
  <si>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</si>
  <si>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</si>
  <si>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</si>
  <si>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</si>
  <si>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</si>
  <si>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</si>
  <si>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</si>
  <si>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</si>
  <si>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</si>
  <si>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</si>
  <si>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</si>
  <si>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</si>
  <si>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</si>
  <si>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</si>
  <si>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</si>
  <si>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</si>
  <si>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</si>
  <si>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</si>
  <si>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</si>
  <si>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</si>
  <si>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</si>
  <si>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</si>
  <si>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</si>
  <si>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</si>
  <si>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</si>
  <si>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</si>
  <si>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</si>
  <si>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</si>
  <si>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</si>
  <si>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</si>
  <si>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</si>
  <si>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</si>
  <si>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</si>
  <si>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</si>
  <si>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</si>
  <si>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</si>
  <si>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</si>
  <si>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</si>
  <si>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</si>
  <si>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</si>
  <si>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</si>
  <si>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</si>
  <si>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</si>
  <si>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</si>
  <si>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</si>
  <si>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</si>
  <si>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</si>
  <si>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</si>
  <si>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</si>
  <si>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</si>
  <si>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</si>
  <si>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</si>
  <si>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</si>
  <si>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</si>
  <si>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</si>
  <si>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</si>
  <si>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</si>
  <si>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</si>
  <si>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</si>
  <si>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</si>
  <si>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</si>
  <si>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</si>
  <si>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</si>
  <si>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</si>
  <si>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</si>
  <si>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</si>
  <si>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</si>
  <si>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</si>
  <si>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</si>
  <si>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</si>
  <si>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</si>
  <si>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</si>
  <si>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</si>
  <si>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</si>
  <si>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</si>
  <si>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</si>
  <si>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</si>
  <si>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</si>
  <si>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</si>
  <si>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</si>
  <si>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</si>
  <si>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</si>
  <si>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</si>
  <si>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</si>
  <si>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</si>
  <si>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</si>
  <si>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</si>
  <si>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</si>
  <si>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</si>
  <si>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</si>
  <si>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</si>
  <si>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</si>
  <si>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</si>
  <si>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</si>
  <si>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</si>
  <si>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</si>
  <si>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</si>
  <si>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</si>
  <si>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</si>
  <si>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</si>
  <si>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</si>
  <si>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</si>
  <si>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</si>
  <si>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</si>
  <si>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</si>
  <si>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</si>
  <si>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</si>
  <si>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</si>
  <si>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</si>
  <si>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</si>
  <si>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</si>
  <si>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</si>
  <si>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</si>
  <si>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</si>
  <si>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</si>
  <si>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</si>
  <si>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</si>
  <si>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</si>
  <si>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</si>
  <si>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</si>
  <si>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</si>
  <si>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</si>
  <si>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</si>
  <si>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</si>
  <si>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</si>
  <si>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</si>
  <si>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</si>
  <si>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</si>
  <si>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</si>
  <si>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</si>
  <si>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</si>
  <si>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</si>
  <si>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</si>
  <si>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</si>
  <si>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</si>
  <si>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</si>
  <si>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</si>
  <si>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</si>
  <si>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</si>
  <si>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</si>
  <si>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</si>
  <si>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</si>
  <si>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</si>
  <si>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</si>
  <si>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</si>
  <si>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</si>
  <si>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</si>
  <si>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</si>
  <si>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</si>
  <si>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</si>
  <si>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</si>
  <si>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</si>
  <si>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</si>
  <si>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</si>
  <si>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</si>
  <si>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</si>
  <si>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</si>
  <si>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</si>
  <si>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</si>
  <si>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</si>
  <si>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</si>
  <si>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</si>
  <si>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</si>
  <si>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</si>
  <si>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</si>
  <si>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</si>
  <si>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</si>
  <si>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</si>
  <si>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</si>
  <si>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</si>
  <si>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</si>
  <si>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</si>
  <si>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</si>
  <si>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</si>
  <si>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</si>
  <si>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</si>
  <si>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</si>
  <si>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</si>
  <si>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</si>
  <si>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</si>
  <si>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</si>
  <si>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</si>
  <si>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</si>
  <si>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</si>
  <si>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</si>
  <si>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</si>
  <si>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</si>
  <si>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</si>
  <si>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</si>
  <si>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</si>
  <si>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</si>
  <si>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</si>
  <si>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</si>
  <si>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</si>
  <si>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</si>
  <si>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</si>
  <si>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</si>
  <si>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</si>
  <si>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</si>
  <si>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</si>
  <si>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</si>
  <si>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</si>
  <si>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</si>
  <si>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</si>
  <si>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</si>
  <si>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</si>
  <si>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</si>
  <si>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</si>
  <si>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</si>
  <si>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</si>
  <si>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</si>
  <si>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</si>
  <si>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</si>
  <si>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</si>
  <si>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</si>
  <si>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</si>
  <si>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</si>
  <si>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</si>
  <si>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</si>
  <si>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</si>
  <si>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</si>
  <si>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</si>
  <si>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</si>
  <si>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</si>
  <si>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</si>
  <si>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</si>
  <si>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</si>
  <si>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</si>
  <si>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</si>
  <si>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</si>
  <si>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</si>
  <si>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</si>
  <si>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</si>
  <si>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</si>
  <si>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</si>
  <si>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</si>
  <si>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</si>
  <si>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</si>
  <si>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</si>
  <si>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</si>
  <si>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</si>
  <si>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</si>
  <si>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</si>
  <si>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</si>
  <si>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</si>
  <si>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</si>
  <si>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</si>
  <si>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</si>
  <si>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</si>
  <si>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</si>
  <si>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</si>
  <si>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</si>
  <si>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</si>
  <si>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</si>
  <si>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</si>
  <si>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</si>
  <si>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</si>
  <si>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</si>
  <si>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</si>
  <si>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</si>
  <si>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</si>
  <si>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</si>
  <si>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</si>
  <si>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</si>
  <si>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</si>
  <si>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</si>
  <si>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</si>
  <si>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</si>
  <si>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</si>
  <si>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</si>
  <si>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</si>
  <si>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</si>
  <si>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</si>
  <si>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</si>
  <si>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</si>
  <si>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</si>
  <si>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</si>
  <si>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</si>
  <si>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</si>
  <si>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</si>
  <si>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</si>
  <si>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</si>
  <si>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</si>
  <si>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</si>
  <si>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</si>
  <si>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</si>
  <si>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</si>
  <si>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</si>
  <si>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</si>
  <si>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</si>
  <si>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</si>
  <si>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</si>
  <si>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</si>
  <si>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</si>
  <si>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</si>
  <si>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</si>
  <si>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</si>
  <si>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</si>
  <si>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</si>
  <si>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</si>
  <si>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</si>
  <si>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</si>
  <si>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</si>
  <si>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</si>
  <si>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</si>
  <si>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</si>
  <si>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</si>
  <si>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</si>
  <si>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</si>
  <si>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</si>
  <si>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</si>
  <si>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</si>
  <si>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</si>
  <si>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</si>
  <si>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</si>
  <si>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</si>
  <si>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</si>
  <si>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</si>
  <si>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</si>
  <si>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</si>
  <si>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</si>
  <si>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</si>
  <si>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</si>
  <si>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</si>
  <si>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</si>
  <si>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</si>
  <si>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</si>
  <si>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</si>
  <si>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</si>
  <si>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</si>
  <si>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</si>
  <si>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</si>
  <si>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</si>
  <si>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</si>
  <si>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</si>
  <si>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</si>
  <si>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</si>
  <si>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</si>
  <si>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</si>
  <si>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</si>
  <si>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</si>
  <si>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</si>
  <si>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</si>
  <si>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</si>
  <si>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</si>
  <si>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</si>
  <si>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</si>
  <si>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</si>
  <si>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</si>
  <si>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</si>
  <si>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</si>
  <si>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</si>
  <si>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</si>
  <si>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</si>
  <si>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</si>
  <si>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</si>
  <si>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</si>
  <si>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</si>
  <si>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</si>
  <si>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</si>
  <si>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</si>
  <si>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</si>
  <si>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</si>
  <si>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</si>
  <si>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</si>
  <si>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</si>
  <si>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</si>
  <si>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</si>
  <si>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</si>
  <si>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</si>
  <si>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</si>
  <si>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</si>
  <si>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</si>
  <si>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</si>
  <si>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</si>
  <si>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</si>
  <si>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</si>
  <si>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</si>
  <si>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</si>
  <si>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</si>
  <si>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</si>
  <si>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</si>
  <si>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</si>
  <si>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</si>
  <si>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</si>
  <si>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</si>
  <si>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</si>
  <si>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</si>
  <si>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</si>
  <si>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</si>
  <si>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</si>
  <si>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</si>
  <si>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</si>
  <si>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</si>
  <si>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</si>
  <si>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</si>
  <si>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</si>
  <si>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</si>
  <si>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</si>
  <si>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</si>
  <si>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</si>
  <si>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</si>
  <si>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</si>
  <si>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</si>
  <si>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</si>
  <si>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</si>
  <si>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</si>
  <si>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</si>
  <si>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</si>
  <si>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</si>
  <si>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</si>
  <si>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</si>
  <si>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</si>
  <si>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</si>
  <si>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</si>
  <si>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</si>
  <si>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</si>
  <si>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</si>
  <si>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</si>
  <si>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</si>
  <si>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</si>
  <si>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</si>
  <si>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</si>
  <si>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</si>
  <si>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</si>
  <si>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</si>
  <si>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</si>
  <si>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</si>
  <si>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</si>
  <si>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</si>
  <si>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</si>
  <si>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</si>
  <si>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</si>
  <si>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</si>
  <si>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</si>
  <si>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</si>
  <si>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</si>
  <si>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</si>
  <si>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</si>
  <si>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</si>
  <si>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</si>
  <si>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</si>
  <si>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</si>
  <si>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</si>
  <si>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</si>
  <si>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</si>
  <si>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</si>
  <si>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</si>
  <si>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</si>
  <si>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</si>
  <si>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</si>
  <si>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</si>
  <si>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</si>
  <si>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</si>
  <si>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</si>
  <si>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</si>
  <si>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</si>
  <si>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</si>
  <si>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</si>
  <si>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</si>
  <si>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</si>
  <si>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</si>
  <si>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</si>
  <si>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</si>
  <si>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</si>
  <si>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</si>
  <si>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</si>
  <si>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</si>
  <si>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</si>
  <si>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</si>
  <si>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</si>
  <si>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</si>
  <si>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</si>
  <si>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</si>
  <si>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</si>
  <si>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</si>
  <si>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</si>
  <si>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</si>
  <si>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</si>
  <si>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</si>
  <si>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</si>
  <si>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</si>
  <si>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</si>
  <si>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</si>
  <si>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</si>
  <si>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</si>
  <si>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</si>
  <si>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</si>
  <si>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</si>
  <si>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</si>
  <si>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</si>
  <si>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</si>
  <si>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</si>
  <si>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</si>
  <si>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</si>
  <si>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</si>
  <si>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</si>
  <si>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</si>
  <si>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</si>
  <si>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</si>
  <si>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</si>
  <si>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</si>
  <si>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</si>
  <si>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</si>
  <si>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</si>
  <si>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</si>
  <si>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</si>
  <si>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</si>
  <si>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</si>
  <si>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</si>
  <si>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</si>
  <si>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</si>
  <si>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</si>
  <si>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</si>
  <si>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</si>
  <si>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</si>
  <si>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</si>
  <si>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</si>
  <si>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</si>
  <si>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</si>
  <si>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</si>
  <si>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</si>
  <si>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</si>
  <si>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</si>
  <si>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</si>
  <si>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</si>
  <si>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</si>
  <si>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</si>
  <si>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</si>
  <si>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</si>
  <si>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</si>
  <si>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</si>
  <si>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</si>
  <si>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</si>
  <si>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</si>
  <si>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</si>
  <si>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</si>
  <si>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</si>
  <si>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</si>
  <si>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</si>
  <si>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</si>
  <si>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</si>
  <si>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</si>
  <si>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</si>
  <si>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</si>
  <si>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</si>
  <si>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</si>
  <si>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</si>
  <si>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</si>
  <si>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</si>
  <si>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</si>
  <si>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</si>
  <si>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</si>
  <si>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</si>
  <si>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</si>
  <si>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</si>
  <si>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</si>
  <si>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</si>
  <si>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</si>
  <si>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</si>
  <si>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</si>
  <si>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</si>
  <si>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</si>
  <si>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</si>
  <si>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</si>
  <si>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</si>
  <si>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</si>
  <si>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</si>
  <si>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</si>
  <si>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</si>
  <si>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</si>
  <si>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</si>
  <si>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</si>
  <si>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</si>
  <si>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</si>
  <si>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</si>
  <si>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</si>
  <si>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</si>
  <si>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</si>
  <si>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</si>
  <si>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</si>
  <si>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</si>
  <si>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</si>
  <si>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</si>
  <si>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</si>
  <si>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</si>
  <si>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</si>
  <si>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</si>
  <si>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</si>
  <si>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</si>
  <si>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</si>
  <si>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</si>
  <si>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</si>
  <si>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</si>
  <si>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</si>
  <si>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</si>
  <si>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</si>
  <si>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</si>
  <si>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</si>
  <si>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</si>
  <si>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</si>
  <si>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</si>
  <si>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</si>
  <si>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</si>
  <si>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</si>
  <si>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</si>
  <si>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</si>
  <si>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</si>
  <si>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</si>
  <si>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</si>
  <si>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</si>
  <si>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</si>
  <si>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</si>
  <si>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</si>
  <si>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</si>
  <si>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</si>
  <si>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</si>
  <si>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</si>
  <si>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</si>
  <si>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</si>
  <si>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</si>
  <si>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</si>
  <si>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</si>
  <si>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</si>
  <si>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</si>
  <si>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</si>
  <si>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</si>
  <si>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</si>
  <si>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</si>
  <si>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</si>
  <si>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</si>
  <si>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</si>
  <si>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</si>
  <si>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</si>
  <si>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</si>
  <si>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</si>
  <si>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</si>
  <si>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</si>
  <si>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</si>
  <si>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</si>
  <si>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</si>
  <si>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</si>
  <si>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</si>
  <si>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</si>
  <si>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</si>
  <si>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</si>
  <si>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</si>
  <si>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</si>
  <si>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</si>
  <si>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</si>
  <si>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</si>
  <si>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</si>
  <si>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</si>
  <si>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</si>
  <si>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</si>
  <si>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</si>
  <si>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</si>
  <si>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</si>
  <si>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</si>
  <si>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</si>
  <si>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</si>
  <si>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</si>
  <si>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</si>
  <si>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</si>
  <si>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</si>
  <si>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</si>
  <si>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</si>
  <si>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</si>
  <si>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</si>
  <si>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</si>
  <si>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</si>
  <si>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</si>
  <si>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</si>
  <si>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</si>
  <si>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</si>
  <si>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</si>
  <si>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</si>
  <si>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</si>
  <si>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</si>
  <si>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</si>
  <si>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</si>
  <si>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</si>
  <si>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</si>
  <si>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</si>
  <si>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</si>
  <si>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</si>
  <si>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</si>
  <si>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</si>
  <si>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</si>
  <si>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</si>
  <si>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</si>
  <si>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</si>
  <si>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</si>
  <si>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</si>
  <si>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</si>
  <si>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</si>
  <si>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</si>
  <si>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</si>
  <si>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</si>
  <si>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</si>
  <si>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</si>
  <si>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</si>
  <si>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</si>
  <si>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</si>
  <si>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</si>
  <si>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</si>
  <si>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</si>
  <si>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</si>
  <si>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</si>
  <si>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</si>
  <si>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</si>
  <si>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</si>
  <si>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</si>
  <si>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</si>
  <si>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</si>
  <si>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</si>
  <si>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</si>
  <si>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</si>
  <si>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</si>
  <si>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</si>
  <si>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</si>
  <si>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</si>
  <si>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</si>
  <si>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</si>
  <si>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</si>
  <si>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</si>
  <si>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</si>
  <si>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</si>
  <si>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</si>
  <si>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</si>
  <si>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</si>
  <si>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</si>
  <si>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</si>
  <si>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</si>
  <si>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</si>
  <si>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</si>
  <si>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</si>
  <si>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</si>
  <si>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</si>
  <si>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</si>
  <si>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</si>
  <si>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</si>
  <si>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</si>
  <si>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</si>
  <si>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</si>
  <si>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</si>
  <si>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</si>
  <si>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</si>
  <si>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</si>
  <si>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</si>
  <si>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</si>
  <si>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</si>
  <si>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</si>
  <si>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</si>
  <si>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</si>
  <si>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</si>
  <si>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</si>
  <si>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</si>
  <si>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</si>
  <si>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</si>
  <si>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</si>
  <si>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</si>
  <si>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</si>
  <si>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</si>
  <si>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</si>
  <si>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</si>
  <si>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</si>
  <si>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</si>
  <si>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</si>
  <si>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</si>
  <si>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</si>
  <si>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</si>
  <si>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</si>
  <si>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</si>
  <si>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</si>
  <si>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</si>
  <si>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</si>
  <si>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</si>
  <si>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</si>
  <si>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</si>
  <si>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</si>
  <si>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</si>
  <si>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</si>
  <si>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</si>
  <si>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</si>
  <si>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</si>
  <si>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</si>
  <si>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</si>
  <si>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</si>
  <si>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</si>
  <si>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</si>
  <si>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</si>
  <si>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</si>
  <si>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</si>
  <si>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</si>
  <si>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</si>
  <si>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</si>
  <si>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</si>
  <si>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</si>
  <si>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</si>
  <si>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</si>
  <si>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</si>
  <si>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</si>
  <si>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</si>
  <si>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</si>
  <si>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</si>
  <si>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</si>
  <si>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</si>
  <si>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</si>
  <si>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</si>
  <si>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</si>
  <si>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</si>
  <si>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</si>
  <si>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</si>
  <si>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</si>
  <si>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</si>
  <si>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</si>
  <si>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</si>
  <si>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</si>
  <si>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</si>
  <si>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</si>
  <si>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</si>
  <si>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</si>
  <si>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</si>
  <si>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</si>
  <si>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</si>
  <si>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</si>
  <si>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</si>
  <si>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</si>
  <si>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</si>
  <si>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</si>
  <si>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</si>
  <si>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</si>
  <si>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</si>
  <si>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</si>
  <si>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</si>
  <si>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</si>
  <si>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</si>
  <si>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</si>
  <si>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</si>
  <si>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</si>
  <si>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</si>
  <si>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</si>
  <si>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</si>
  <si>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</si>
  <si>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</si>
  <si>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</si>
  <si>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</si>
  <si>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</si>
  <si>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</si>
  <si>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</si>
  <si>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</si>
  <si>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</si>
  <si>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</si>
  <si>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</si>
  <si>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</si>
  <si>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</si>
  <si>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</si>
  <si>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</si>
  <si>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</si>
  <si>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</si>
  <si>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</si>
  <si>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</si>
  <si>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</si>
  <si>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</si>
  <si>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</si>
  <si>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</si>
  <si>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</si>
  <si>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</si>
  <si>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</si>
  <si>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</si>
  <si>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</si>
  <si>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</si>
  <si>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</si>
  <si>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</si>
  <si>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</si>
  <si>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</si>
  <si>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</si>
  <si>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</si>
  <si>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</si>
  <si>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</si>
  <si>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</si>
  <si>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</si>
  <si>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</si>
  <si>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</si>
  <si>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</si>
  <si>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</si>
  <si>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</si>
  <si>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</si>
  <si>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</si>
  <si>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</si>
  <si>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</si>
  <si>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</si>
  <si>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</si>
  <si>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</si>
  <si>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</si>
  <si>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</si>
  <si>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</si>
  <si>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</si>
  <si>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</si>
  <si>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</si>
  <si>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</si>
  <si>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</si>
  <si>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</si>
  <si>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</si>
  <si>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</si>
  <si>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</si>
  <si>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</si>
  <si>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</si>
  <si>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</si>
  <si>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</si>
  <si>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</si>
  <si>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</si>
  <si>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</si>
  <si>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</si>
  <si>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</si>
  <si>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</si>
  <si>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</si>
  <si>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</si>
  <si>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</si>
  <si>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</si>
  <si>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</si>
  <si>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</si>
  <si>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</si>
  <si>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</si>
  <si>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</si>
  <si>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</si>
  <si>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</si>
  <si>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</si>
  <si>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</si>
  <si>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</si>
  <si>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</si>
  <si>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</si>
  <si>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</si>
  <si>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</si>
  <si>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</si>
  <si>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</si>
  <si>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</si>
  <si>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</si>
  <si>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</si>
  <si>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</si>
  <si>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</si>
  <si>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</si>
  <si>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</si>
  <si>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</si>
  <si>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</si>
  <si>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</si>
  <si>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</si>
  <si>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</si>
  <si>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</si>
  <si>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</si>
  <si>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</si>
  <si>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</si>
  <si>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</si>
  <si>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</si>
  <si>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</si>
  <si>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</si>
  <si>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</si>
  <si>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</si>
  <si>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</si>
  <si>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</si>
  <si>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</si>
  <si>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</si>
  <si>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</si>
  <si>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</si>
  <si>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</si>
  <si>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</si>
  <si>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</si>
  <si>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</si>
  <si>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</si>
  <si>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</si>
  <si>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</si>
  <si>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</si>
  <si>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</si>
  <si>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</si>
  <si>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</si>
  <si>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</si>
  <si>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</si>
  <si>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</si>
  <si>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</si>
  <si>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</si>
  <si>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</si>
  <si>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</si>
  <si>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</si>
  <si>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</si>
  <si>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</si>
  <si>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</si>
  <si>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</si>
  <si>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</si>
  <si>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</si>
  <si>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</si>
  <si>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</si>
  <si>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</si>
  <si>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</si>
  <si>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</si>
  <si>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</si>
  <si>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</si>
  <si>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</si>
  <si>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</si>
  <si>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</si>
  <si>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</si>
  <si>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</si>
  <si>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</si>
  <si>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</si>
  <si>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</si>
  <si>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</si>
  <si>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</si>
  <si>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</si>
  <si>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</si>
  <si>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</si>
  <si>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</si>
  <si>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</si>
  <si>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</si>
  <si>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</si>
  <si>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</si>
  <si>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</si>
  <si>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</si>
  <si>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</si>
  <si>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</si>
  <si>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</si>
  <si>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</si>
  <si>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</si>
  <si>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</si>
  <si>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</si>
  <si>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</si>
  <si>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</si>
  <si>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</si>
  <si>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</si>
  <si>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</si>
  <si>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</si>
  <si>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</si>
  <si>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</si>
  <si>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</si>
  <si>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</si>
  <si>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</si>
  <si>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</si>
  <si>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</si>
  <si>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</si>
  <si>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</si>
  <si>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</si>
  <si>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</si>
  <si>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</si>
  <si>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</si>
  <si>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</si>
  <si>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</si>
  <si>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</si>
  <si>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</si>
  <si>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</si>
  <si>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</si>
  <si>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</si>
  <si>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</si>
  <si>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</si>
  <si>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</si>
  <si>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</si>
  <si>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</si>
  <si>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</si>
  <si>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</si>
  <si>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</si>
  <si>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</si>
  <si>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</si>
  <si>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</si>
  <si>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</si>
  <si>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</si>
  <si>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</si>
  <si>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</si>
  <si>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</si>
  <si>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</si>
  <si>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</si>
  <si>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</si>
  <si>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</si>
  <si>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</si>
  <si>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</si>
  <si>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</si>
  <si>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</si>
  <si>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</si>
  <si>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</si>
  <si>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</si>
  <si>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</si>
  <si>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</si>
  <si>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</si>
  <si>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</si>
  <si>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</si>
  <si>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</si>
  <si>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</si>
  <si>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</si>
  <si>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</si>
  <si>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</si>
  <si>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</si>
  <si>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</si>
  <si>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</si>
  <si>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</si>
  <si>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</si>
  <si>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</si>
  <si>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</si>
  <si>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</si>
  <si>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</si>
  <si>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</si>
  <si>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</si>
  <si>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</si>
  <si>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</si>
  <si>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</si>
  <si>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</si>
  <si>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</si>
  <si>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</si>
  <si>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</si>
  <si>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</si>
  <si>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</si>
  <si>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</si>
  <si>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</si>
  <si>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</si>
  <si>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</si>
  <si>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</si>
  <si>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</si>
  <si>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</si>
  <si>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</si>
  <si>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</si>
  <si>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</si>
  <si>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</si>
  <si>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</si>
  <si>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</si>
  <si>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</si>
  <si>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</si>
  <si>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</si>
  <si>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</si>
  <si>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</si>
  <si>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</si>
  <si>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</si>
  <si>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</si>
  <si>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</si>
  <si>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</si>
  <si>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</si>
  <si>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</si>
  <si>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</si>
  <si>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</si>
  <si>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</si>
  <si>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</si>
  <si>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</si>
  <si>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</si>
  <si>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</si>
  <si>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</si>
  <si>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</si>
  <si>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</si>
  <si>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</si>
  <si>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</si>
  <si>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</si>
  <si>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</si>
  <si>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</si>
  <si>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</si>
  <si>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</si>
  <si>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</si>
  <si>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</si>
  <si>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</si>
  <si>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</si>
  <si>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</si>
  <si>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</si>
  <si>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</si>
  <si>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</si>
  <si>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</si>
  <si>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</si>
  <si>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</si>
  <si>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</si>
  <si>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</si>
  <si>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</si>
  <si>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</si>
  <si>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</si>
  <si>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</si>
  <si>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</si>
  <si>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</si>
  <si>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</si>
  <si>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</si>
  <si>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</si>
  <si>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</si>
  <si>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</si>
  <si>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</si>
  <si>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</si>
  <si>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</si>
  <si>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</si>
  <si>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</si>
  <si>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</si>
  <si>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</si>
  <si>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</si>
  <si>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</si>
  <si>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</si>
  <si>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</si>
  <si>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</si>
  <si>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</si>
  <si>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</si>
  <si>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</si>
  <si>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</si>
  <si>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</si>
  <si>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</si>
  <si>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</si>
  <si>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</si>
  <si>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</si>
  <si>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</si>
  <si>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</si>
  <si>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</si>
  <si>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</si>
  <si>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</si>
  <si>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</si>
  <si>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</si>
  <si>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</si>
  <si>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</si>
  <si>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</si>
  <si>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</si>
  <si>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</si>
  <si>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</si>
  <si>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</si>
  <si>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</si>
  <si>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</si>
  <si>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</si>
  <si>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</si>
  <si>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</si>
  <si>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</si>
  <si>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</si>
  <si>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</si>
  <si>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</si>
  <si>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</si>
  <si>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</si>
  <si>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</si>
  <si>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</si>
  <si>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</si>
  <si>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</si>
  <si>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</si>
  <si>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</si>
  <si>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</si>
  <si>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</si>
  <si>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</si>
  <si>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</si>
  <si>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</si>
  <si>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</si>
  <si>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</si>
  <si>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</si>
  <si>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</si>
  <si>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</si>
  <si>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</si>
  <si>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</si>
  <si>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</si>
  <si>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</si>
  <si>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</si>
  <si>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</si>
  <si>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</si>
  <si>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</si>
  <si>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</si>
  <si>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</si>
  <si>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</si>
  <si>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</si>
  <si>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</si>
  <si>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</si>
  <si>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</si>
  <si>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</si>
  <si>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</si>
  <si>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</si>
  <si>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</si>
  <si>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</si>
  <si>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</si>
  <si>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</si>
  <si>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</si>
  <si>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</si>
  <si>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</si>
  <si>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</si>
  <si>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</si>
  <si>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</si>
  <si>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</si>
  <si>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</si>
  <si>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</si>
  <si>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</si>
  <si>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</si>
  <si>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</si>
  <si>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</si>
  <si>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</si>
  <si>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</si>
  <si>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</si>
  <si>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</si>
  <si>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</si>
  <si>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</si>
  <si>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</si>
  <si>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</si>
  <si>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</si>
  <si>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</si>
  <si>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</si>
  <si>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</si>
  <si>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</si>
  <si>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</si>
  <si>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</si>
  <si>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</si>
  <si>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</si>
  <si>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</si>
  <si>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</si>
  <si>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</si>
  <si>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</si>
  <si>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</si>
  <si>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</si>
  <si>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</si>
  <si>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</si>
  <si>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</si>
  <si>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</si>
  <si>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</si>
  <si>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</si>
  <si>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</si>
  <si>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</si>
  <si>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</si>
  <si>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</si>
  <si>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</si>
  <si>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</si>
  <si>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</si>
  <si>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</si>
  <si>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</si>
  <si>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</si>
  <si>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</si>
  <si>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</si>
  <si>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</si>
  <si>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</si>
  <si>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</si>
  <si>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</si>
  <si>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</si>
  <si>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</si>
  <si>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</si>
  <si>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</si>
  <si>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</si>
  <si>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</si>
  <si>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</si>
  <si>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</si>
  <si>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</si>
  <si>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</si>
  <si>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</si>
  <si>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</si>
  <si>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</si>
  <si>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</si>
  <si>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</si>
  <si>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</si>
  <si>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</si>
  <si>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</si>
  <si>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</si>
  <si>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</si>
  <si>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</si>
  <si>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</si>
  <si>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</si>
  <si>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</si>
  <si>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</si>
  <si>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</si>
  <si>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</si>
  <si>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</si>
  <si>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</si>
  <si>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</si>
  <si>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</si>
  <si>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</si>
  <si>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</si>
  <si>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</si>
  <si>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</si>
  <si>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</si>
  <si>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</si>
  <si>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</si>
  <si>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</si>
  <si>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</si>
  <si>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</si>
  <si>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</si>
  <si>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</si>
  <si>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</si>
  <si>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</si>
  <si>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</si>
  <si>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</si>
  <si>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</si>
  <si>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</si>
  <si>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</si>
  <si>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</si>
  <si>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</si>
  <si>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</si>
  <si>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</si>
  <si>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</si>
  <si>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</si>
  <si>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</si>
  <si>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</si>
  <si>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</si>
  <si>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</si>
  <si>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</si>
  <si>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</si>
  <si>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</si>
  <si>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</si>
  <si>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</si>
  <si>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</si>
  <si>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</si>
  <si>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</si>
  <si>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</si>
  <si>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</si>
  <si>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</si>
  <si>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</si>
  <si>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</si>
  <si>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</si>
  <si>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</si>
  <si>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</si>
  <si>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</si>
  <si>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</si>
  <si>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</si>
  <si>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</si>
  <si>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</si>
  <si>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</si>
  <si>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</si>
  <si>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</si>
  <si>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</si>
  <si>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</si>
  <si>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</si>
  <si>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</si>
  <si>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</si>
  <si>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</si>
  <si>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</si>
  <si>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</si>
  <si>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</si>
  <si>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</si>
  <si>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</si>
  <si>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</si>
  <si>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</si>
  <si>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</si>
  <si>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</si>
  <si>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</si>
  <si>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</si>
  <si>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</si>
  <si>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</si>
  <si>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</si>
  <si>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</si>
  <si>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</si>
  <si>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</si>
  <si>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</si>
  <si>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</si>
  <si>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</si>
  <si>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</si>
  <si>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</si>
  <si>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</si>
  <si>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</si>
  <si>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</si>
  <si>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</si>
  <si>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</si>
  <si>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</si>
  <si>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</si>
  <si>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</si>
  <si>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</si>
  <si>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</si>
  <si>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</si>
  <si>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</si>
  <si>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</si>
  <si>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</si>
  <si>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</si>
  <si>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</si>
  <si>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</si>
  <si>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</si>
  <si>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</si>
  <si>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</si>
  <si>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</si>
  <si>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</si>
  <si>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</si>
  <si>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</si>
  <si>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</si>
  <si>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</si>
  <si>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</si>
  <si>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</si>
  <si>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</si>
  <si>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</si>
  <si>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</si>
  <si>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</si>
  <si>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</si>
  <si>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</si>
  <si>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</si>
  <si>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</si>
  <si>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</si>
  <si>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</si>
  <si>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</si>
  <si>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</si>
  <si>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</si>
  <si>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</si>
  <si>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</si>
  <si>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</si>
  <si>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</si>
  <si>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</si>
  <si>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</si>
  <si>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</si>
  <si>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</si>
  <si>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</si>
  <si>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</si>
  <si>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</si>
  <si>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</si>
  <si>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</si>
  <si>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</si>
  <si>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</si>
  <si>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</si>
  <si>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</si>
  <si>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</si>
  <si>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</si>
  <si>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</si>
  <si>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</si>
  <si>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</si>
  <si>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</si>
  <si>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</si>
  <si>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</si>
  <si>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</si>
  <si>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</si>
  <si>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</si>
  <si>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</si>
  <si>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</si>
  <si>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</si>
  <si>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</si>
  <si>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</si>
  <si>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</si>
  <si>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</si>
  <si>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</si>
  <si>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</si>
  <si>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</si>
  <si>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</si>
  <si>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</si>
  <si>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</si>
  <si>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</si>
  <si>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</si>
  <si>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</si>
  <si>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</si>
  <si>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</si>
  <si>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</si>
  <si>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</si>
  <si>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</si>
  <si>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</si>
  <si>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</si>
  <si>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</si>
  <si>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</si>
  <si>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</si>
  <si>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</si>
  <si>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</si>
  <si>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</si>
  <si>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</si>
  <si>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</si>
  <si>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</si>
  <si>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</si>
  <si>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</si>
  <si>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</si>
  <si>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</si>
  <si>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</si>
  <si>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</si>
  <si>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</si>
  <si>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</si>
  <si>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</si>
  <si>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</si>
  <si>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</si>
  <si>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</si>
  <si>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</si>
  <si>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</si>
  <si>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</si>
  <si>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</si>
  <si>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</si>
  <si>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</si>
  <si>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</si>
  <si>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</si>
  <si>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</si>
  <si>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</si>
  <si>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</si>
  <si>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</si>
  <si>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</si>
  <si>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</si>
  <si>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</si>
  <si>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</si>
  <si>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</si>
  <si>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</si>
  <si>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</si>
  <si>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</si>
  <si>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</si>
  <si>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</si>
  <si>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</si>
  <si>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</si>
  <si>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</si>
  <si>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</si>
  <si>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</si>
  <si>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</si>
  <si>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</si>
  <si>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</si>
  <si>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</si>
  <si>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</si>
  <si>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</si>
  <si>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</si>
  <si>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</si>
  <si>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</si>
  <si>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</si>
  <si>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</si>
  <si>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</si>
  <si>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</si>
  <si>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</si>
  <si>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</si>
  <si>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</si>
  <si>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</si>
  <si>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</si>
  <si>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</si>
  <si>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</si>
  <si>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</si>
  <si>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</si>
  <si>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</si>
  <si>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</si>
  <si>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</si>
  <si>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</si>
  <si>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</si>
  <si>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</si>
  <si>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</si>
  <si>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</si>
  <si>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</si>
  <si>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</si>
  <si>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</si>
  <si>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</si>
  <si>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</si>
  <si>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</si>
  <si>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</si>
  <si>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</si>
  <si>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</si>
  <si>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</si>
  <si>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</si>
  <si>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</si>
  <si>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</si>
  <si>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</si>
  <si>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</si>
  <si>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</si>
  <si>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</si>
  <si>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</si>
  <si>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</si>
  <si>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</si>
  <si>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</si>
  <si>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</si>
  <si>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</si>
  <si>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</si>
  <si>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</si>
  <si>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</si>
  <si>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</si>
  <si>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</si>
  <si>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</si>
  <si>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</si>
  <si>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</si>
  <si>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</si>
  <si>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</si>
  <si>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</si>
  <si>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</si>
  <si>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</si>
  <si>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</si>
  <si>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</si>
  <si>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</si>
  <si>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</si>
  <si>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</si>
  <si>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</si>
  <si>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</si>
  <si>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</si>
  <si>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</si>
  <si>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</si>
  <si>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</si>
  <si>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</si>
  <si>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</si>
  <si>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</si>
  <si>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</si>
  <si>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</si>
  <si>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</si>
  <si>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</si>
  <si>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</si>
  <si>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</si>
  <si>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</si>
  <si>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</si>
  <si>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</si>
  <si>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</si>
  <si>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</si>
  <si>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</si>
  <si>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</si>
  <si>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</si>
  <si>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</si>
  <si>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</si>
  <si>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</si>
  <si>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</si>
  <si>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</si>
  <si>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</si>
  <si>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</si>
  <si>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</si>
  <si>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</si>
  <si>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</si>
  <si>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</si>
  <si>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</si>
  <si>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</si>
  <si>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</si>
  <si>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</si>
  <si>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</si>
  <si>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</si>
  <si>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</si>
  <si>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</si>
  <si>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</si>
  <si>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</si>
  <si>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</si>
  <si>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</si>
  <si>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</si>
  <si>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</si>
  <si>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</si>
  <si>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</si>
  <si>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</si>
  <si>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</si>
  <si>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</si>
  <si>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</si>
  <si>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</si>
  <si>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</si>
  <si>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</si>
  <si>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</si>
  <si>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</si>
  <si>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</si>
  <si>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</si>
  <si>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</si>
  <si>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</si>
  <si>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</si>
  <si>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</si>
  <si>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</si>
  <si>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</si>
  <si>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</si>
  <si>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</si>
  <si>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</si>
  <si>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</si>
  <si>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</si>
  <si>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</si>
  <si>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</si>
  <si>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</si>
  <si>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</si>
  <si>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</si>
  <si>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</si>
  <si>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</si>
  <si>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</si>
  <si>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</si>
  <si>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</si>
  <si>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</si>
  <si>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</si>
  <si>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</si>
  <si>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</si>
  <si>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</si>
  <si>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</si>
  <si>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</si>
  <si>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</si>
  <si>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</si>
  <si>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</si>
  <si>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</si>
  <si>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</si>
  <si>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</si>
  <si>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</si>
  <si>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</si>
  <si>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</si>
  <si>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</si>
  <si>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</si>
  <si>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</si>
  <si>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</si>
  <si>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</si>
  <si>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</si>
  <si>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</si>
  <si>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</si>
  <si>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</si>
  <si>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</si>
  <si>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</si>
  <si>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</si>
  <si>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</si>
  <si>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</si>
  <si>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</si>
  <si>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</si>
  <si>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</si>
  <si>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</si>
  <si>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</si>
  <si>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</si>
  <si>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</si>
  <si>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</si>
  <si>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</si>
  <si>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</si>
  <si>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</si>
  <si>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</si>
  <si>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</si>
  <si>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</si>
  <si>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</si>
  <si>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</si>
  <si>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</si>
  <si>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</si>
  <si>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</si>
  <si>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</si>
  <si>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</si>
  <si>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</si>
  <si>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</si>
  <si>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</si>
  <si>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</si>
  <si>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</si>
  <si>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</si>
  <si>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</si>
  <si>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</si>
  <si>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</si>
  <si>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</si>
  <si>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</si>
  <si>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</si>
  <si>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</si>
  <si>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</si>
  <si>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</si>
  <si>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</si>
  <si>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</si>
  <si>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</si>
  <si>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</si>
  <si>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</si>
  <si>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</si>
  <si>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</si>
  <si>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</si>
  <si>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</si>
  <si>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</si>
  <si>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</si>
  <si>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</si>
  <si>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</si>
  <si>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</si>
  <si>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</si>
  <si>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</si>
  <si>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</si>
  <si>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</si>
  <si>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</si>
  <si>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</si>
  <si>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</si>
  <si>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</si>
  <si>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</si>
  <si>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</si>
  <si>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</si>
  <si>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</si>
  <si>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</si>
  <si>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</si>
  <si>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</si>
  <si>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</si>
  <si>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</si>
  <si>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</si>
  <si>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</si>
  <si>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</si>
  <si>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</si>
  <si>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</si>
  <si>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</si>
  <si>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</si>
  <si>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</si>
  <si>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</si>
  <si>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</si>
  <si>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</si>
  <si>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</si>
  <si>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</si>
  <si>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</si>
  <si>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</si>
  <si>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</si>
  <si>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</si>
  <si>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</si>
  <si>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</si>
  <si>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</si>
  <si>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</si>
  <si>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</si>
  <si>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</si>
  <si>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</si>
  <si>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</si>
  <si>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</si>
  <si>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</si>
  <si>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</si>
  <si>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</si>
  <si>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</si>
  <si>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</si>
  <si>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</si>
  <si>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</si>
  <si>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</si>
  <si>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</si>
  <si>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</si>
  <si>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</si>
  <si>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</si>
  <si>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</si>
  <si>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</si>
  <si>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</si>
  <si>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</si>
  <si>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</si>
  <si>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</si>
  <si>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</si>
  <si>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</si>
  <si>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</si>
  <si>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</si>
  <si>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</si>
  <si>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</si>
  <si>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</si>
  <si>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</si>
  <si>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</si>
  <si>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</si>
  <si>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</si>
  <si>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</si>
  <si>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</si>
  <si>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</si>
  <si>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</si>
  <si>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</si>
  <si>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</si>
  <si>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</si>
  <si>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</si>
  <si>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</si>
  <si>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</si>
  <si>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</si>
  <si>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</si>
  <si>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</si>
  <si>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</si>
  <si>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</si>
  <si>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</si>
  <si>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</si>
  <si>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</si>
  <si>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</si>
  <si>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</si>
  <si>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</si>
  <si>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</si>
  <si>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</si>
  <si>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</si>
  <si>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</si>
  <si>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</si>
  <si>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</si>
  <si>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</si>
  <si>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</si>
  <si>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</si>
  <si>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</si>
  <si>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</si>
  <si>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</si>
  <si>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</si>
  <si>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</si>
  <si>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</si>
  <si>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</si>
  <si>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</si>
  <si>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</si>
  <si>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</si>
  <si>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</si>
  <si>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</si>
  <si>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</si>
  <si>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</si>
  <si>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</si>
  <si>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</si>
  <si>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</si>
  <si>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</si>
  <si>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</si>
  <si>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</si>
  <si>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</si>
  <si>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</si>
  <si>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</si>
  <si>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</si>
  <si>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</si>
  <si>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</si>
  <si>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</si>
  <si>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</si>
  <si>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</si>
  <si>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</si>
  <si>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</si>
  <si>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</si>
  <si>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</si>
  <si>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</si>
  <si>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</si>
  <si>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</si>
  <si>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</si>
  <si>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</si>
  <si>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</si>
  <si>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</si>
  <si>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</si>
  <si>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</si>
  <si>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</si>
  <si>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</si>
  <si>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</si>
  <si>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</si>
  <si>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</si>
  <si>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</si>
  <si>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</si>
  <si>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</si>
  <si>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</si>
  <si>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</si>
  <si>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</si>
  <si>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</si>
  <si>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</si>
  <si>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</si>
  <si>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</si>
  <si>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</si>
  <si>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</si>
  <si>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</si>
  <si>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</si>
  <si>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</si>
  <si>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</si>
  <si>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</si>
  <si>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</si>
  <si>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</si>
  <si>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</si>
  <si>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</si>
  <si>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</si>
  <si>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</si>
  <si>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</si>
  <si>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</si>
  <si>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</si>
  <si>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</si>
  <si>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</si>
  <si>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</si>
  <si>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</si>
  <si>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</si>
  <si>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</si>
  <si>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</si>
  <si>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</si>
  <si>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</si>
  <si>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</si>
  <si>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</si>
  <si>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</si>
  <si>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</si>
  <si>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</si>
  <si>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</si>
  <si>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</si>
  <si>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</si>
  <si>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</si>
  <si>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</si>
  <si>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</si>
  <si>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</si>
  <si>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</si>
  <si>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</si>
  <si>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</si>
  <si>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</si>
  <si>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</si>
  <si>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</si>
  <si>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</si>
  <si>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</si>
  <si>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</si>
  <si>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</si>
  <si>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</si>
  <si>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</si>
  <si>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</si>
  <si>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</si>
  <si>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</si>
  <si>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</si>
  <si>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</si>
  <si>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</si>
  <si>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</si>
  <si>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</si>
  <si>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</si>
  <si>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</si>
  <si>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</si>
  <si>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</si>
  <si>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</si>
  <si>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</si>
  <si>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</si>
  <si>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</si>
  <si>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</si>
  <si>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</si>
  <si>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</si>
  <si>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</si>
  <si>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</si>
  <si>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</si>
  <si>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</si>
  <si>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</si>
  <si>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</si>
  <si>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</si>
  <si>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</si>
  <si>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</si>
  <si>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</si>
  <si>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</si>
  <si>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</si>
  <si>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</si>
  <si>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</si>
  <si>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</si>
  <si>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</si>
  <si>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</si>
  <si>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</si>
  <si>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</si>
  <si>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</si>
  <si>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</si>
  <si>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</si>
  <si>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</si>
  <si>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</si>
  <si>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</si>
  <si>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</si>
  <si>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</si>
  <si>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</si>
  <si>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</si>
  <si>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</si>
  <si>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</si>
  <si>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</si>
  <si>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</si>
  <si>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</si>
  <si>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</si>
  <si>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</si>
  <si>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</si>
  <si>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</si>
  <si>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</si>
  <si>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</si>
  <si>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</si>
  <si>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</si>
  <si>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</si>
  <si>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</si>
  <si>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</si>
  <si>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</si>
  <si>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</si>
  <si>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</si>
  <si>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</si>
  <si>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</si>
  <si>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</si>
  <si>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</si>
  <si>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</si>
  <si>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</si>
  <si>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</si>
  <si>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</si>
  <si>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</si>
  <si>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</si>
  <si>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</si>
  <si>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</si>
  <si>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</si>
  <si>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</si>
  <si>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</si>
  <si>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</si>
  <si>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</si>
  <si>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</si>
  <si>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</si>
  <si>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</si>
  <si>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</si>
  <si>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</si>
  <si>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</si>
  <si>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</si>
  <si>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</si>
  <si>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</si>
  <si>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</si>
  <si>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</si>
  <si>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</si>
  <si>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</si>
  <si>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</si>
  <si>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</si>
  <si>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</si>
  <si>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</si>
  <si>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</si>
  <si>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</si>
  <si>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</si>
  <si>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</si>
  <si>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</si>
  <si>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</si>
  <si>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</si>
  <si>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</si>
  <si>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</si>
  <si>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</si>
  <si>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</si>
  <si>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</si>
  <si>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</si>
  <si>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</si>
  <si>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</si>
  <si>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</si>
  <si>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</si>
  <si>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</si>
  <si>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</si>
  <si>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</si>
  <si>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</si>
  <si>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</si>
  <si>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</si>
  <si>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</si>
  <si>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</si>
  <si>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</si>
  <si>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</si>
  <si>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</si>
  <si>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</si>
  <si>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</si>
  <si>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</si>
  <si>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</si>
  <si>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</si>
  <si>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</si>
  <si>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</si>
  <si>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</si>
  <si>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</si>
  <si>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</si>
  <si>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</si>
  <si>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</si>
  <si>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</si>
  <si>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</si>
  <si>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</si>
  <si>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</si>
  <si>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</si>
  <si>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</si>
  <si>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</si>
  <si>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</si>
  <si>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</si>
  <si>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</si>
  <si>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</si>
  <si>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</si>
  <si>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</si>
  <si>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</si>
  <si>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</si>
  <si>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</si>
  <si>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</si>
  <si>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</si>
  <si>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</si>
  <si>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</si>
  <si>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</si>
  <si>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</si>
  <si>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</si>
  <si>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</si>
  <si>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</si>
  <si>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</si>
  <si>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</si>
  <si>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</si>
  <si>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</si>
  <si>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</si>
  <si>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</si>
  <si>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</si>
  <si>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</si>
  <si>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</si>
  <si>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</si>
  <si>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</si>
  <si>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</si>
  <si>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</si>
  <si>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</si>
  <si>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</si>
  <si>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</si>
  <si>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</si>
  <si>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</si>
  <si>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</si>
  <si>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</si>
  <si>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</si>
  <si>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</si>
  <si>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</si>
  <si>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</si>
  <si>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</si>
  <si>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</si>
  <si>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</si>
  <si>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</si>
  <si>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</si>
  <si>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</si>
  <si>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</si>
  <si>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</si>
  <si>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</si>
  <si>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</si>
  <si>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</si>
  <si>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</si>
  <si>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</si>
  <si>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</si>
  <si>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</si>
  <si>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</si>
  <si>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</si>
  <si>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</si>
  <si>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</si>
  <si>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</si>
  <si>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</si>
  <si>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</si>
  <si>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</si>
  <si>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</si>
  <si>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</si>
  <si>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</si>
  <si>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</si>
  <si>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</si>
  <si>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</si>
  <si>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</si>
  <si>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</si>
  <si>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</si>
  <si>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</si>
  <si>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</si>
  <si>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</si>
  <si>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</si>
  <si>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</si>
  <si>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</si>
  <si>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</si>
  <si>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</si>
  <si>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</si>
  <si>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</si>
  <si>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</si>
  <si>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</si>
  <si>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</si>
  <si>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</si>
  <si>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</si>
  <si>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</si>
  <si>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</si>
  <si>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</si>
  <si>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</si>
  <si>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</si>
  <si>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</si>
  <si>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</si>
  <si>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</si>
  <si>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</si>
  <si>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</si>
  <si>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</si>
  <si>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</si>
  <si>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</si>
  <si>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</si>
  <si>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</si>
  <si>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</si>
  <si>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</si>
  <si>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</si>
  <si>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</si>
  <si>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</si>
  <si>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</si>
  <si>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</si>
  <si>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</si>
  <si>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</si>
  <si>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</si>
  <si>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</si>
  <si>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</si>
  <si>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</si>
  <si>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</si>
  <si>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</si>
  <si>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</si>
  <si>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</si>
  <si>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</si>
  <si>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</si>
  <si>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</si>
  <si>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</si>
  <si>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</si>
  <si>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</si>
  <si>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</si>
  <si>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</si>
  <si>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</si>
  <si>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</si>
  <si>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</si>
  <si>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</si>
  <si>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</si>
  <si>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</si>
  <si>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</si>
  <si>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</si>
  <si>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</si>
  <si>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</si>
  <si>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</si>
  <si>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</si>
  <si>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</si>
  <si>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</si>
  <si>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</si>
  <si>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</si>
  <si>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</si>
  <si>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</si>
  <si>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</si>
  <si>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</si>
  <si>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</si>
  <si>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</si>
  <si>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</si>
  <si>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</si>
  <si>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</si>
  <si>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</si>
  <si>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</si>
  <si>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</si>
  <si>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</si>
  <si>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</si>
  <si>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</si>
  <si>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</si>
  <si>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</si>
  <si>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</si>
  <si>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</si>
  <si>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</si>
  <si>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</si>
  <si>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</si>
  <si>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</si>
  <si>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</si>
  <si>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</si>
  <si>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</si>
  <si>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</si>
  <si>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</si>
  <si>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</si>
  <si>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</si>
  <si>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</si>
  <si>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</si>
  <si>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</si>
  <si>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</si>
  <si>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</si>
  <si>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</si>
  <si>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</si>
  <si>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</si>
  <si>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</si>
  <si>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</si>
  <si>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</si>
  <si>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</si>
  <si>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</si>
  <si>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</si>
  <si>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</si>
  <si>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</si>
  <si>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</si>
  <si>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</si>
  <si>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</si>
  <si>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</si>
  <si>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</si>
  <si>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</si>
  <si>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</si>
  <si>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</si>
  <si>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</si>
  <si>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</si>
  <si>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</si>
  <si>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</si>
  <si>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</si>
  <si>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</si>
  <si>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</si>
  <si>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</si>
  <si>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</si>
  <si>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</si>
  <si>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</si>
  <si>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</si>
  <si>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</si>
  <si>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</si>
  <si>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</si>
  <si>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</si>
  <si>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</si>
  <si>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</si>
  <si>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</si>
  <si>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</si>
  <si>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</si>
  <si>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</si>
  <si>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</si>
  <si>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</si>
  <si>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</si>
  <si>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</si>
  <si>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</si>
  <si>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</si>
  <si>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</si>
  <si>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</si>
  <si>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</si>
  <si>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</si>
  <si>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</si>
  <si>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</si>
  <si>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</si>
  <si>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</si>
  <si>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</si>
  <si>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</si>
  <si>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</si>
  <si>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</si>
  <si>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</si>
  <si>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</si>
  <si>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</si>
  <si>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</si>
  <si>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</si>
  <si>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</si>
  <si>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</si>
  <si>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</si>
  <si>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</si>
  <si>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</si>
  <si>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</si>
  <si>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</si>
  <si>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</si>
  <si>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</si>
  <si>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</si>
  <si>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</si>
  <si>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</si>
  <si>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</si>
  <si>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</si>
  <si>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</si>
  <si>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</si>
  <si>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</si>
  <si>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</si>
  <si>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</si>
  <si>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</si>
  <si>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</si>
  <si>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</si>
  <si>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</si>
  <si>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</si>
  <si>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</si>
  <si>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</si>
  <si>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</si>
  <si>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</si>
  <si>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</si>
  <si>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</si>
  <si>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</si>
  <si>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</si>
  <si>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</si>
  <si>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</si>
  <si>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</si>
  <si>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</si>
  <si>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</si>
  <si>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</si>
  <si>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</si>
  <si>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</si>
  <si>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</si>
  <si>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</si>
  <si>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</si>
  <si>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</si>
  <si>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</si>
  <si>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</si>
  <si>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</si>
  <si>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</si>
  <si>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</si>
  <si>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</si>
  <si>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</si>
  <si>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</si>
  <si>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</si>
  <si>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</si>
  <si>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</si>
  <si>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</si>
  <si>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</si>
  <si>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</si>
  <si>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</si>
  <si>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</si>
  <si>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</si>
  <si>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</si>
  <si>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</si>
  <si>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</si>
  <si>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</si>
  <si>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</si>
  <si>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</si>
  <si>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</si>
  <si>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</si>
  <si>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</si>
  <si>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</si>
  <si>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</si>
  <si>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</si>
  <si>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</si>
  <si>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</si>
  <si>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</si>
  <si>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</si>
  <si>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</si>
  <si>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</si>
  <si>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</si>
  <si>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</si>
  <si>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</si>
  <si>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</si>
  <si>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</si>
  <si>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</si>
  <si>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</si>
  <si>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</si>
  <si>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</si>
  <si>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</si>
  <si>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</si>
  <si>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</si>
  <si>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</si>
  <si>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>Bosnalijek, farmaceutska i hemijska industrija, dioničko društvo; Bosnalijek d.d.</t>
  </si>
  <si>
    <t>Jukićeva 53, 71000 Sarajevo</t>
  </si>
  <si>
    <t>tel: +387 33 254 401;
fax: +387 33 664 971</t>
  </si>
  <si>
    <t>info@bosnalijek.ba</t>
  </si>
  <si>
    <t>www.bosnalijek.ba</t>
  </si>
  <si>
    <t>Proizvodnja i prodaja farmaceutskih proizvoda</t>
  </si>
  <si>
    <t>2 podružnice u BiH,
5 preduzeća u inostranstvu i
9 predstavništva u inostranstvu</t>
  </si>
  <si>
    <t>n.Consulting doo Sarajevo</t>
  </si>
  <si>
    <t>Ne</t>
  </si>
  <si>
    <t xml:space="preserve">  Mirzet Ribić                                                                               Edis Boloban                                                                     Izedin Kurtović </t>
  </si>
  <si>
    <t xml:space="preserve">  Mirzet Ribić                                                                                                        Edis Boloban                                                                                             Izedin Kurtović </t>
  </si>
  <si>
    <t>Nedim Rizvanović - predsjednik                                
Vedad Tuzović - član                                                                                                        Madžid Avdagić - član                                                                                     Haris Jahić - član                                                               Rijad Hasić - član</t>
  </si>
  <si>
    <t xml:space="preserve">Adnan Hadžić - v.d. Direktor Društva;                                 Mirela Spahić - Izvršni direktor za operacije;                Mirza Kasum - v.d. Izvršni direktor za finansije                           Alen Hrković - Izvršni direktor za marketing i prodaju JIE/BAT                                                                                Ahmet Koštreba - Izvršni direktor za opšte usluge i ljudske potencijale                                                                                      </t>
  </si>
  <si>
    <t xml:space="preserve">NO:Nedim Rizvanović predsjednik - 0 i 0;                
Vedad Tuzović  član - 1.000 i 1.000;                                                                                     Madžid Avdagić član  -  0 i 0;                                                Haris Jahić član - 0 i 0;                                                         Rijad Hasić član - 0 i 0;
UPRAVA: Adnan Hadžić  v.d. Direktor društva - 23.000 i 23.000;                                                                                 Mirela Spahić  Izvršni direktor za operacije - 23.000 i 23.000;                                                                                    Mirza Kasum - v.d. Izvršni direktor za finansije 0 i 0                                                                            Alen Hrković  - Izvršni direktor za marketing i prodaju JIE/BAT  0 i 0                                                                               Ahmet Koštreba -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</si>
  <si>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8.596.256 redovnih dionica sa nominalnom cijenom od 10,00 KM i
441.431 dionica za zaposlene nominalne vrijednosti 10,00 KM </t>
  </si>
  <si>
    <t xml:space="preserve">KBC Euro Credit Capital (MLT) - 23,67%                          AS Holding doo – 19,02%   
As doo Jelah Tešanj- 16,47%                                                   The Economic and Social Development Fund - 7,60%   </t>
  </si>
  <si>
    <t>- Privredno društvo Bosnalijek d.o.o. Beograd 100%                   - Bosnalijek d.o.o. Moskva  100%                                                   - BL Pharma Deutschland GmbH   100%                                        - Bosnalijek d.o.o. Hrvatska 100%                                                 - Bosnalijek DOOEL Skopje 100%                                                                                                        - Pharmacy 4 d.o.o. Ilijaš 100%                                                  - Pharmamed d.o.o. 30%                                                                -BTF doo 30%                                                                                 - Predstavništvo u Hrvatska                                                               - Predstavništvo u Crnoj Gori                                                                         -  Predstavništvo u Srbiji                                                                 - Predstavništvo u Rusiji                                                                  -  Predstavništvo u Moldavija                                                             - Predstavništvo u Makedonija                                                     - Predstavništvo na Kosovo                                                                 - Predstavništvo u Albaniji                                                                - Predstavništvo u Ukraijini</t>
  </si>
  <si>
    <t>Obrazac OEIPD</t>
  </si>
  <si>
    <t>Email adresa</t>
  </si>
  <si>
    <t>Nedim Rizvanović  predsjednik                                
Vedad Tuzović  član                                                                                                        Madžid Avdagić  član                                                                                     Haris Jahić  član                                                                                        Rijad Hasić  član</t>
  </si>
  <si>
    <t xml:space="preserve">Adnan Hadžić  v.d. Direktor Društva;                                                 Mirela Spahić  Izvršni direktor za operacije;                                      Mirza Kasum  v.d. Izvršni direktor za finansije                                    Alen Hrković  Izvršni direktor za marketing i prodaju JIE/BAT                                                                                Ahmet Koštreba  Izvršni direktor za opšte usluge i ljudske potencijale                                                                                      </t>
  </si>
  <si>
    <t xml:space="preserve">NO:Nedim Rizvanović predsjednik  0 i 0;                
Vedad Tuzović  član  1.000 i 1.000;                                                                                     Madžid Avdagić član    0 i 0;                                                                   Haris Jahić član  0 i 0;                                                                               Rijad Hasić član  0 i 0;
UPRAVA: Adnan Hadžić  v.d. Direktor društva  23.000 i 23.000;                                                                                 Mirela Spahić  Izvršni direktor za operacije  23.000 i 23.000;                                                                                    Mirza Kasum  v.d. Izvršni direktor za finansije 0 i 0                                                                            Alen Hrković   Izvršni direktor za marketing i prodaju JIE/BAT  0 i 0                                                                               Ahmet Koštreba 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</si>
  <si>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KBC Euro Credit Capital (MLT)  23,67%                                                  AS Holding doo – 19,02%   
As doo Jelah Tešanj 16,47%                                                                     The Economic and Social Development Fund  7,60%   </t>
  </si>
  <si>
    <t xml:space="preserve"> Privredno društvo Bosnalijek d.o.o. Beograd 100%                                                  Bosnalijek d.o.o. Moskva  100%                                                                                                                 BL Pharma Deutschland GmbH   100%                                                                                    Bosnalijek d.o.o. Hrvatska 100%                                                                                                    Bosnalijek DOOEL Skopje 100%                                                                                                         Pharmacy 4 d.o.o. Ilijaš 100%                                                                                                       Pharmamed d.o.o. 30%                                                                                                                                     BTF doo 30%                                                                                                                                       Predstavništvo u Hrvatska                                                                                                           Predstavništvo u Crnoj Gori                                                                                                         Predstavništvo u Srbiji                                                                                                                  Predstavništvo u Rusiji                                                                                                                  Predstavništvo u Moldavija                                                                                                      Predstavništvo u Makedonija                                                                                                     Predstavništvo na Kosovo                                                                                                             Predstavništvo u Albaniji                                                                                                           Predstavništvo u Ukraijini</t>
  </si>
  <si>
    <t>BOSNALIJEK DD</t>
  </si>
  <si>
    <t>JUKIĆEVA 53, 71000 SARAJEVO</t>
  </si>
  <si>
    <t>4200598340009</t>
  </si>
  <si>
    <t>Adnan Hadžić</t>
  </si>
  <si>
    <t>Elvira Šabić</t>
  </si>
  <si>
    <t>za period od 01.01.  do 30.09.2025. godine</t>
  </si>
  <si>
    <t>27.08.2025, Sarajevo, Bosna i Hercegovina, Jukićeva 53</t>
  </si>
  <si>
    <t>1. Odluka o izboru radnih tijela Skupštine Društva                                                            2. Odluka o usvajanju izvještaja o poslovanju za 2024. godinu koji uključuje finansijske izvještaje, izvještaje nezavisnog revizora i izvještaje Nadzornog odbora i Odbora za reviziju                                            3. Odluka o raspodjeli dobiti i isplati dividende ostvarene po izvještaju o poslovanju za 2024. godinu                                                            4. Odluka o izboru vanjskog revizora za reviziju finansijskih izvještaja društva Bosnalijek dd za 2025. godinu                                        5. Odluka o povjerenju članovima Nadzornog odbora društva pojedinačno</t>
  </si>
  <si>
    <t>Sarajevo. 31.10.2025</t>
  </si>
  <si>
    <t xml:space="preserve">  na dan 30.09.2025. godine</t>
  </si>
  <si>
    <t>za period od 01.01. do 30.09.2025. godine</t>
  </si>
  <si>
    <t xml:space="preserve"> za period od 01.01. do 30.09.2025. godine</t>
  </si>
  <si>
    <t>za period koji završava na dan 30.09. 2025. godine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</si>
  <si>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</si>
  <si>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</si>
  <si>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</si>
  <si>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16. Ponovo iskazano stanje na početku perioda 01.01.2025. godine (913+914+915)</t>
  </si>
  <si>
    <t>25. Stanje na kraju perioda na dan 30.09.2025. godine  (916+919+920-921-922+923+924)</t>
  </si>
  <si>
    <t>Isplaćena dividenda u periodu od 01.01. do 30.09.2025. godine iznosi  5.325.761,30 KM</t>
  </si>
  <si>
    <t>Odluka o isplati dividende za ostvarene po izvještaju o poslovanju za 2024. godinu u visin od 1,10 KM po dionici</t>
  </si>
  <si>
    <t>Od 01.01. do 30.09.
tekuće godine</t>
  </si>
  <si>
    <t>Od 01.01. do 30.09.
prethodne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</si>
</sst>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dd/mm/yyyy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70" fontId="3" fillId="0" borderId="0"/>
    <xf numFmtId="43" fontId="2" fillId="0" borderId="0"/>
    <xf numFmtId="164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66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center" vertical="center" wrapText="1"/>
    </xf>
    <xf numFmtId="0" fontId="75" fillId="0" borderId="9" xfId="10" applyFont="1" applyBorder="1" applyAlignment="1">
      <alignment horizontal="left" vertical="center" wrapText="1"/>
    </xf>
    <xf numFmtId="0" fontId="29" fillId="0" borderId="9" xfId="10" applyFont="1" applyBorder="1" applyAlignment="1">
      <alignment horizontal="center" vertical="center" wrapText="1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4">
    <cellStyle name="Comma 2" xfId="1"/>
    <cellStyle name="Comma 2 2" xfId="2"/>
    <cellStyle name="Comma 2 2 2" xfId="3"/>
    <cellStyle name="Comma 3" xfId="4"/>
    <cellStyle name="Hyperlink 2" xfId="5"/>
    <cellStyle name="Hyperlink 2 2" xfId="6"/>
    <cellStyle name="Normal" xfId="0" builtinId="0"/>
    <cellStyle name="Normal 2" xfId="7"/>
    <cellStyle name="Normal 2 2" xfId="8"/>
    <cellStyle name="Normal 2 3" xfId="9"/>
    <cellStyle name="Normal 4" xfId="10"/>
    <cellStyle name="Normal 5" xfId="11"/>
    <cellStyle name="Percent 2 2" xfId="12"/>
    <cellStyle name="Percent 2 3" xfId="13"/>
  </cellStyles>
  <dxfs count="82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81" priority="1"/>
    <cfRule type="duplicateValues" dxfId="80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F932E"/>
  </sheetPr>
  <dimension ref="A1:AIJ53"/>
  <sheetViews>
    <sheetView showGridLines="0" view="pageLayout" topLeftCell="B23" zoomScale="80" zoomScaleNormal="100" zoomScalePageLayoutView="80" workbookViewId="0">
      <selection activeCell="BA12" sqref="BA12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00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AA1" s="82"/>
      <c r="AF1" s="80"/>
      <c r="AG1" s="80"/>
      <c r="AH1" s="261"/>
      <c r="AI1" s="80"/>
      <c r="AJ1" s="253"/>
      <c r="AK1" s="279" t="s">
        <v>2609</v>
      </c>
      <c r="AL1" s="280"/>
      <c r="AM1" s="280"/>
      <c r="AN1" s="280"/>
      <c r="AO1" s="280"/>
      <c r="AP1" s="280"/>
      <c r="AQ1" s="28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2551</v>
      </c>
      <c r="AL2" s="281"/>
      <c r="AM2" s="281"/>
      <c r="AN2" s="281"/>
      <c r="AO2" s="281"/>
      <c r="AP2" s="281"/>
      <c r="AQ2" s="281"/>
    </row>
    <row r="3" spans="1:920" ht="21" customHeight="1">
      <c r="D3" s="253"/>
    </row>
    <row r="4" spans="1:920" s="46" customFormat="1" ht="21" customHeight="1">
      <c r="A4" s="45"/>
      <c r="B4" s="45"/>
      <c r="C4" s="283" t="s">
        <v>2550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2" t="s">
        <v>2621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2552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302" t="s">
        <v>2553</v>
      </c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293"/>
      <c r="T9" s="293"/>
      <c r="U9" s="293"/>
      <c r="V9" s="293"/>
      <c r="W9" s="293"/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93"/>
      <c r="AI9" s="293"/>
      <c r="AJ9" s="293"/>
      <c r="AK9" s="293"/>
      <c r="AL9" s="293"/>
      <c r="AM9" s="293"/>
      <c r="AN9" s="293"/>
      <c r="AO9" s="293"/>
      <c r="AP9" s="293"/>
      <c r="AQ9" s="293"/>
    </row>
    <row r="10" spans="1:920" s="88" customFormat="1">
      <c r="A10" s="77"/>
      <c r="B10" s="77"/>
      <c r="C10" s="303" t="s">
        <v>2554</v>
      </c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</row>
    <row r="11" spans="1:920" s="88" customFormat="1">
      <c r="A11" s="77"/>
      <c r="B11" s="77"/>
      <c r="C11" s="294" t="s">
        <v>2555</v>
      </c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0" t="s">
        <v>2592</v>
      </c>
      <c r="T11" s="291" t="s">
        <v>2592</v>
      </c>
      <c r="U11" s="291" t="s">
        <v>2592</v>
      </c>
      <c r="V11" s="291" t="s">
        <v>2592</v>
      </c>
      <c r="W11" s="291" t="s">
        <v>2592</v>
      </c>
      <c r="X11" s="291" t="s">
        <v>2592</v>
      </c>
      <c r="Y11" s="291" t="s">
        <v>2592</v>
      </c>
      <c r="Z11" s="291" t="s">
        <v>2592</v>
      </c>
      <c r="AA11" s="291" t="s">
        <v>2592</v>
      </c>
      <c r="AB11" s="291" t="s">
        <v>2592</v>
      </c>
      <c r="AC11" s="291" t="s">
        <v>2592</v>
      </c>
      <c r="AD11" s="291" t="s">
        <v>2592</v>
      </c>
      <c r="AE11" s="291" t="s">
        <v>2592</v>
      </c>
      <c r="AF11" s="291" t="s">
        <v>2592</v>
      </c>
      <c r="AG11" s="291" t="s">
        <v>2592</v>
      </c>
      <c r="AH11" s="291" t="s">
        <v>2592</v>
      </c>
      <c r="AI11" s="291" t="s">
        <v>2592</v>
      </c>
      <c r="AJ11" s="291" t="s">
        <v>2592</v>
      </c>
      <c r="AK11" s="291" t="s">
        <v>2592</v>
      </c>
      <c r="AL11" s="291" t="s">
        <v>2592</v>
      </c>
      <c r="AM11" s="291" t="s">
        <v>2592</v>
      </c>
      <c r="AN11" s="291" t="s">
        <v>2592</v>
      </c>
      <c r="AO11" s="291" t="s">
        <v>2592</v>
      </c>
      <c r="AP11" s="291" t="s">
        <v>2592</v>
      </c>
      <c r="AQ11" s="292" t="s">
        <v>2592</v>
      </c>
    </row>
    <row r="12" spans="1:920" s="88" customFormat="1">
      <c r="A12" s="77"/>
      <c r="B12" s="77"/>
      <c r="C12" s="294" t="s">
        <v>2556</v>
      </c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0" t="s">
        <v>2593</v>
      </c>
      <c r="T12" s="291" t="s">
        <v>2593</v>
      </c>
      <c r="U12" s="291" t="s">
        <v>2593</v>
      </c>
      <c r="V12" s="291" t="s">
        <v>2593</v>
      </c>
      <c r="W12" s="291" t="s">
        <v>2593</v>
      </c>
      <c r="X12" s="291" t="s">
        <v>2593</v>
      </c>
      <c r="Y12" s="291" t="s">
        <v>2593</v>
      </c>
      <c r="Z12" s="291" t="s">
        <v>2593</v>
      </c>
      <c r="AA12" s="291" t="s">
        <v>2593</v>
      </c>
      <c r="AB12" s="291" t="s">
        <v>2593</v>
      </c>
      <c r="AC12" s="291" t="s">
        <v>2593</v>
      </c>
      <c r="AD12" s="291" t="s">
        <v>2593</v>
      </c>
      <c r="AE12" s="291" t="s">
        <v>2593</v>
      </c>
      <c r="AF12" s="291" t="s">
        <v>2593</v>
      </c>
      <c r="AG12" s="291" t="s">
        <v>2593</v>
      </c>
      <c r="AH12" s="291" t="s">
        <v>2593</v>
      </c>
      <c r="AI12" s="291" t="s">
        <v>2593</v>
      </c>
      <c r="AJ12" s="291" t="s">
        <v>2593</v>
      </c>
      <c r="AK12" s="291" t="s">
        <v>2593</v>
      </c>
      <c r="AL12" s="291" t="s">
        <v>2593</v>
      </c>
      <c r="AM12" s="291" t="s">
        <v>2593</v>
      </c>
      <c r="AN12" s="291" t="s">
        <v>2593</v>
      </c>
      <c r="AO12" s="291" t="s">
        <v>2593</v>
      </c>
      <c r="AP12" s="291" t="s">
        <v>2593</v>
      </c>
      <c r="AQ12" s="292" t="s">
        <v>2593</v>
      </c>
    </row>
    <row r="13" spans="1:920" s="88" customFormat="1">
      <c r="A13" s="77"/>
      <c r="B13" s="77"/>
      <c r="C13" s="294" t="s">
        <v>2557</v>
      </c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0" t="s">
        <v>2594</v>
      </c>
      <c r="T13" s="291" t="s">
        <v>2594</v>
      </c>
      <c r="U13" s="291" t="s">
        <v>2594</v>
      </c>
      <c r="V13" s="291" t="s">
        <v>2594</v>
      </c>
      <c r="W13" s="291" t="s">
        <v>2594</v>
      </c>
      <c r="X13" s="291" t="s">
        <v>2594</v>
      </c>
      <c r="Y13" s="291" t="s">
        <v>2594</v>
      </c>
      <c r="Z13" s="291" t="s">
        <v>2594</v>
      </c>
      <c r="AA13" s="291" t="s">
        <v>2594</v>
      </c>
      <c r="AB13" s="291" t="s">
        <v>2594</v>
      </c>
      <c r="AC13" s="291" t="s">
        <v>2594</v>
      </c>
      <c r="AD13" s="291" t="s">
        <v>2594</v>
      </c>
      <c r="AE13" s="291" t="s">
        <v>2594</v>
      </c>
      <c r="AF13" s="291" t="s">
        <v>2594</v>
      </c>
      <c r="AG13" s="291" t="s">
        <v>2594</v>
      </c>
      <c r="AH13" s="291" t="s">
        <v>2594</v>
      </c>
      <c r="AI13" s="291" t="s">
        <v>2594</v>
      </c>
      <c r="AJ13" s="291" t="s">
        <v>2594</v>
      </c>
      <c r="AK13" s="291" t="s">
        <v>2594</v>
      </c>
      <c r="AL13" s="291" t="s">
        <v>2594</v>
      </c>
      <c r="AM13" s="291" t="s">
        <v>2594</v>
      </c>
      <c r="AN13" s="291" t="s">
        <v>2594</v>
      </c>
      <c r="AO13" s="291" t="s">
        <v>2594</v>
      </c>
      <c r="AP13" s="291" t="s">
        <v>2594</v>
      </c>
      <c r="AQ13" s="292" t="s">
        <v>2594</v>
      </c>
    </row>
    <row r="14" spans="1:920" s="88" customFormat="1">
      <c r="A14" s="77"/>
      <c r="B14" s="77"/>
      <c r="C14" s="294" t="s">
        <v>2610</v>
      </c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0" t="s">
        <v>2595</v>
      </c>
      <c r="T14" s="291" t="s">
        <v>2595</v>
      </c>
      <c r="U14" s="291" t="s">
        <v>2595</v>
      </c>
      <c r="V14" s="291" t="s">
        <v>2595</v>
      </c>
      <c r="W14" s="291" t="s">
        <v>2595</v>
      </c>
      <c r="X14" s="291" t="s">
        <v>2595</v>
      </c>
      <c r="Y14" s="291" t="s">
        <v>2595</v>
      </c>
      <c r="Z14" s="291" t="s">
        <v>2595</v>
      </c>
      <c r="AA14" s="291" t="s">
        <v>2595</v>
      </c>
      <c r="AB14" s="291" t="s">
        <v>2595</v>
      </c>
      <c r="AC14" s="291" t="s">
        <v>2595</v>
      </c>
      <c r="AD14" s="291" t="s">
        <v>2595</v>
      </c>
      <c r="AE14" s="291" t="s">
        <v>2595</v>
      </c>
      <c r="AF14" s="291" t="s">
        <v>2595</v>
      </c>
      <c r="AG14" s="291" t="s">
        <v>2595</v>
      </c>
      <c r="AH14" s="291" t="s">
        <v>2595</v>
      </c>
      <c r="AI14" s="291" t="s">
        <v>2595</v>
      </c>
      <c r="AJ14" s="291" t="s">
        <v>2595</v>
      </c>
      <c r="AK14" s="291" t="s">
        <v>2595</v>
      </c>
      <c r="AL14" s="291" t="s">
        <v>2595</v>
      </c>
      <c r="AM14" s="291" t="s">
        <v>2595</v>
      </c>
      <c r="AN14" s="291" t="s">
        <v>2595</v>
      </c>
      <c r="AO14" s="291" t="s">
        <v>2595</v>
      </c>
      <c r="AP14" s="291" t="s">
        <v>2595</v>
      </c>
      <c r="AQ14" s="292" t="s">
        <v>2595</v>
      </c>
    </row>
    <row r="15" spans="1:920" s="88" customFormat="1">
      <c r="A15" s="77"/>
      <c r="B15" s="77"/>
      <c r="C15" s="294" t="s">
        <v>2558</v>
      </c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0" t="s">
        <v>2596</v>
      </c>
      <c r="T15" s="291" t="s">
        <v>2596</v>
      </c>
      <c r="U15" s="291" t="s">
        <v>2596</v>
      </c>
      <c r="V15" s="291" t="s">
        <v>2596</v>
      </c>
      <c r="W15" s="291" t="s">
        <v>2596</v>
      </c>
      <c r="X15" s="291" t="s">
        <v>2596</v>
      </c>
      <c r="Y15" s="291" t="s">
        <v>2596</v>
      </c>
      <c r="Z15" s="291" t="s">
        <v>2596</v>
      </c>
      <c r="AA15" s="291" t="s">
        <v>2596</v>
      </c>
      <c r="AB15" s="291" t="s">
        <v>2596</v>
      </c>
      <c r="AC15" s="291" t="s">
        <v>2596</v>
      </c>
      <c r="AD15" s="291" t="s">
        <v>2596</v>
      </c>
      <c r="AE15" s="291" t="s">
        <v>2596</v>
      </c>
      <c r="AF15" s="291" t="s">
        <v>2596</v>
      </c>
      <c r="AG15" s="291" t="s">
        <v>2596</v>
      </c>
      <c r="AH15" s="291" t="s">
        <v>2596</v>
      </c>
      <c r="AI15" s="291" t="s">
        <v>2596</v>
      </c>
      <c r="AJ15" s="291" t="s">
        <v>2596</v>
      </c>
      <c r="AK15" s="291" t="s">
        <v>2596</v>
      </c>
      <c r="AL15" s="291" t="s">
        <v>2596</v>
      </c>
      <c r="AM15" s="291" t="s">
        <v>2596</v>
      </c>
      <c r="AN15" s="291" t="s">
        <v>2596</v>
      </c>
      <c r="AO15" s="291" t="s">
        <v>2596</v>
      </c>
      <c r="AP15" s="291" t="s">
        <v>2596</v>
      </c>
      <c r="AQ15" s="292" t="s">
        <v>2596</v>
      </c>
    </row>
    <row r="16" spans="1:920" s="88" customFormat="1">
      <c r="A16" s="77"/>
      <c r="B16" s="77"/>
      <c r="C16" s="294" t="s">
        <v>2559</v>
      </c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0" t="s">
        <v>2597</v>
      </c>
      <c r="T16" s="291" t="s">
        <v>2597</v>
      </c>
      <c r="U16" s="291" t="s">
        <v>2597</v>
      </c>
      <c r="V16" s="291" t="s">
        <v>2597</v>
      </c>
      <c r="W16" s="291" t="s">
        <v>2597</v>
      </c>
      <c r="X16" s="291" t="s">
        <v>2597</v>
      </c>
      <c r="Y16" s="291" t="s">
        <v>2597</v>
      </c>
      <c r="Z16" s="291" t="s">
        <v>2597</v>
      </c>
      <c r="AA16" s="291" t="s">
        <v>2597</v>
      </c>
      <c r="AB16" s="291" t="s">
        <v>2597</v>
      </c>
      <c r="AC16" s="291" t="s">
        <v>2597</v>
      </c>
      <c r="AD16" s="291" t="s">
        <v>2597</v>
      </c>
      <c r="AE16" s="291" t="s">
        <v>2597</v>
      </c>
      <c r="AF16" s="291" t="s">
        <v>2597</v>
      </c>
      <c r="AG16" s="291" t="s">
        <v>2597</v>
      </c>
      <c r="AH16" s="291" t="s">
        <v>2597</v>
      </c>
      <c r="AI16" s="291" t="s">
        <v>2597</v>
      </c>
      <c r="AJ16" s="291" t="s">
        <v>2597</v>
      </c>
      <c r="AK16" s="291" t="s">
        <v>2597</v>
      </c>
      <c r="AL16" s="291" t="s">
        <v>2597</v>
      </c>
      <c r="AM16" s="291" t="s">
        <v>2597</v>
      </c>
      <c r="AN16" s="291" t="s">
        <v>2597</v>
      </c>
      <c r="AO16" s="291" t="s">
        <v>2597</v>
      </c>
      <c r="AP16" s="291" t="s">
        <v>2597</v>
      </c>
      <c r="AQ16" s="292" t="s">
        <v>2597</v>
      </c>
    </row>
    <row r="17" spans="1:43" s="88" customFormat="1">
      <c r="A17" s="77"/>
      <c r="B17" s="77"/>
      <c r="C17" s="294" t="s">
        <v>2560</v>
      </c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0">
        <v>744</v>
      </c>
      <c r="T17" s="291">
        <v>731</v>
      </c>
      <c r="U17" s="291">
        <v>731</v>
      </c>
      <c r="V17" s="291">
        <v>731</v>
      </c>
      <c r="W17" s="291">
        <v>731</v>
      </c>
      <c r="X17" s="291">
        <v>731</v>
      </c>
      <c r="Y17" s="291">
        <v>731</v>
      </c>
      <c r="Z17" s="291">
        <v>731</v>
      </c>
      <c r="AA17" s="291">
        <v>731</v>
      </c>
      <c r="AB17" s="291">
        <v>731</v>
      </c>
      <c r="AC17" s="291">
        <v>731</v>
      </c>
      <c r="AD17" s="291">
        <v>731</v>
      </c>
      <c r="AE17" s="291">
        <v>731</v>
      </c>
      <c r="AF17" s="291">
        <v>731</v>
      </c>
      <c r="AG17" s="291">
        <v>731</v>
      </c>
      <c r="AH17" s="291">
        <v>731</v>
      </c>
      <c r="AI17" s="291">
        <v>731</v>
      </c>
      <c r="AJ17" s="291">
        <v>731</v>
      </c>
      <c r="AK17" s="291">
        <v>731</v>
      </c>
      <c r="AL17" s="291">
        <v>731</v>
      </c>
      <c r="AM17" s="291">
        <v>731</v>
      </c>
      <c r="AN17" s="291">
        <v>731</v>
      </c>
      <c r="AO17" s="291">
        <v>731</v>
      </c>
      <c r="AP17" s="291">
        <v>731</v>
      </c>
      <c r="AQ17" s="292">
        <v>731</v>
      </c>
    </row>
    <row r="18" spans="1:43" s="88" customFormat="1" ht="56.25" customHeight="1">
      <c r="A18" s="77"/>
      <c r="B18" s="77"/>
      <c r="C18" s="294" t="s">
        <v>2561</v>
      </c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0" t="s">
        <v>2598</v>
      </c>
      <c r="T18" s="291" t="s">
        <v>2598</v>
      </c>
      <c r="U18" s="291" t="s">
        <v>2598</v>
      </c>
      <c r="V18" s="291" t="s">
        <v>2598</v>
      </c>
      <c r="W18" s="291" t="s">
        <v>2598</v>
      </c>
      <c r="X18" s="291" t="s">
        <v>2598</v>
      </c>
      <c r="Y18" s="291" t="s">
        <v>2598</v>
      </c>
      <c r="Z18" s="291" t="s">
        <v>2598</v>
      </c>
      <c r="AA18" s="291" t="s">
        <v>2598</v>
      </c>
      <c r="AB18" s="291" t="s">
        <v>2598</v>
      </c>
      <c r="AC18" s="291" t="s">
        <v>2598</v>
      </c>
      <c r="AD18" s="291" t="s">
        <v>2598</v>
      </c>
      <c r="AE18" s="291" t="s">
        <v>2598</v>
      </c>
      <c r="AF18" s="291" t="s">
        <v>2598</v>
      </c>
      <c r="AG18" s="291" t="s">
        <v>2598</v>
      </c>
      <c r="AH18" s="291" t="s">
        <v>2598</v>
      </c>
      <c r="AI18" s="291" t="s">
        <v>2598</v>
      </c>
      <c r="AJ18" s="291" t="s">
        <v>2598</v>
      </c>
      <c r="AK18" s="291" t="s">
        <v>2598</v>
      </c>
      <c r="AL18" s="291" t="s">
        <v>2598</v>
      </c>
      <c r="AM18" s="291" t="s">
        <v>2598</v>
      </c>
      <c r="AN18" s="291" t="s">
        <v>2598</v>
      </c>
      <c r="AO18" s="291" t="s">
        <v>2598</v>
      </c>
      <c r="AP18" s="291" t="s">
        <v>2598</v>
      </c>
      <c r="AQ18" s="292" t="s">
        <v>2598</v>
      </c>
    </row>
    <row r="19" spans="1:43" s="88" customFormat="1">
      <c r="A19" s="77"/>
      <c r="B19" s="77"/>
      <c r="C19" s="294" t="s">
        <v>2562</v>
      </c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0" t="s">
        <v>2599</v>
      </c>
      <c r="T19" s="291" t="s">
        <v>2599</v>
      </c>
      <c r="U19" s="291" t="s">
        <v>2599</v>
      </c>
      <c r="V19" s="291" t="s">
        <v>2599</v>
      </c>
      <c r="W19" s="291" t="s">
        <v>2599</v>
      </c>
      <c r="X19" s="291" t="s">
        <v>2599</v>
      </c>
      <c r="Y19" s="291" t="s">
        <v>2599</v>
      </c>
      <c r="Z19" s="291" t="s">
        <v>2599</v>
      </c>
      <c r="AA19" s="291" t="s">
        <v>2599</v>
      </c>
      <c r="AB19" s="291" t="s">
        <v>2599</v>
      </c>
      <c r="AC19" s="291" t="s">
        <v>2599</v>
      </c>
      <c r="AD19" s="291" t="s">
        <v>2599</v>
      </c>
      <c r="AE19" s="291" t="s">
        <v>2599</v>
      </c>
      <c r="AF19" s="291" t="s">
        <v>2599</v>
      </c>
      <c r="AG19" s="291" t="s">
        <v>2599</v>
      </c>
      <c r="AH19" s="291" t="s">
        <v>2599</v>
      </c>
      <c r="AI19" s="291" t="s">
        <v>2599</v>
      </c>
      <c r="AJ19" s="291" t="s">
        <v>2599</v>
      </c>
      <c r="AK19" s="291" t="s">
        <v>2599</v>
      </c>
      <c r="AL19" s="291" t="s">
        <v>2599</v>
      </c>
      <c r="AM19" s="291" t="s">
        <v>2599</v>
      </c>
      <c r="AN19" s="291" t="s">
        <v>2599</v>
      </c>
      <c r="AO19" s="291" t="s">
        <v>2599</v>
      </c>
      <c r="AP19" s="291" t="s">
        <v>2599</v>
      </c>
      <c r="AQ19" s="292" t="s">
        <v>2599</v>
      </c>
    </row>
    <row r="20" spans="1:43" s="88" customFormat="1" ht="35.25" customHeight="1">
      <c r="A20" s="77"/>
      <c r="B20" s="77"/>
      <c r="C20" s="294" t="s">
        <v>2563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0" t="s">
        <v>2600</v>
      </c>
      <c r="T20" s="291" t="s">
        <v>2600</v>
      </c>
      <c r="U20" s="291" t="s">
        <v>2600</v>
      </c>
      <c r="V20" s="291" t="s">
        <v>2600</v>
      </c>
      <c r="W20" s="291" t="s">
        <v>2600</v>
      </c>
      <c r="X20" s="291" t="s">
        <v>2600</v>
      </c>
      <c r="Y20" s="291" t="s">
        <v>2600</v>
      </c>
      <c r="Z20" s="291" t="s">
        <v>2600</v>
      </c>
      <c r="AA20" s="291" t="s">
        <v>2600</v>
      </c>
      <c r="AB20" s="291" t="s">
        <v>2600</v>
      </c>
      <c r="AC20" s="291" t="s">
        <v>2600</v>
      </c>
      <c r="AD20" s="291" t="s">
        <v>2600</v>
      </c>
      <c r="AE20" s="291" t="s">
        <v>2600</v>
      </c>
      <c r="AF20" s="291" t="s">
        <v>2600</v>
      </c>
      <c r="AG20" s="291" t="s">
        <v>2600</v>
      </c>
      <c r="AH20" s="291" t="s">
        <v>2600</v>
      </c>
      <c r="AI20" s="291" t="s">
        <v>2600</v>
      </c>
      <c r="AJ20" s="291" t="s">
        <v>2600</v>
      </c>
      <c r="AK20" s="291" t="s">
        <v>2600</v>
      </c>
      <c r="AL20" s="291" t="s">
        <v>2600</v>
      </c>
      <c r="AM20" s="291" t="s">
        <v>2600</v>
      </c>
      <c r="AN20" s="291" t="s">
        <v>2600</v>
      </c>
      <c r="AO20" s="291" t="s">
        <v>2600</v>
      </c>
      <c r="AP20" s="291" t="s">
        <v>2600</v>
      </c>
      <c r="AQ20" s="292" t="s">
        <v>2600</v>
      </c>
    </row>
    <row r="21" spans="1:43" s="88" customFormat="1" ht="51.75" customHeight="1">
      <c r="A21" s="77"/>
      <c r="B21" s="77"/>
      <c r="C21" s="294" t="s">
        <v>2564</v>
      </c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0" t="s">
        <v>2602</v>
      </c>
      <c r="T21" s="291" t="s">
        <v>2601</v>
      </c>
      <c r="U21" s="291" t="s">
        <v>2601</v>
      </c>
      <c r="V21" s="291" t="s">
        <v>2601</v>
      </c>
      <c r="W21" s="291" t="s">
        <v>2601</v>
      </c>
      <c r="X21" s="291" t="s">
        <v>2601</v>
      </c>
      <c r="Y21" s="291" t="s">
        <v>2601</v>
      </c>
      <c r="Z21" s="291" t="s">
        <v>2601</v>
      </c>
      <c r="AA21" s="291" t="s">
        <v>2601</v>
      </c>
      <c r="AB21" s="291" t="s">
        <v>2601</v>
      </c>
      <c r="AC21" s="291" t="s">
        <v>2601</v>
      </c>
      <c r="AD21" s="291" t="s">
        <v>2601</v>
      </c>
      <c r="AE21" s="291" t="s">
        <v>2601</v>
      </c>
      <c r="AF21" s="291" t="s">
        <v>2601</v>
      </c>
      <c r="AG21" s="291" t="s">
        <v>2601</v>
      </c>
      <c r="AH21" s="291" t="s">
        <v>2601</v>
      </c>
      <c r="AI21" s="291" t="s">
        <v>2601</v>
      </c>
      <c r="AJ21" s="291" t="s">
        <v>2601</v>
      </c>
      <c r="AK21" s="291" t="s">
        <v>2601</v>
      </c>
      <c r="AL21" s="291" t="s">
        <v>2601</v>
      </c>
      <c r="AM21" s="291" t="s">
        <v>2601</v>
      </c>
      <c r="AN21" s="291" t="s">
        <v>2601</v>
      </c>
      <c r="AO21" s="291" t="s">
        <v>2601</v>
      </c>
      <c r="AP21" s="291" t="s">
        <v>2601</v>
      </c>
      <c r="AQ21" s="292" t="s">
        <v>2601</v>
      </c>
    </row>
    <row r="22" spans="1:43" s="88" customFormat="1">
      <c r="A22" s="77"/>
      <c r="B22" s="77"/>
      <c r="C22" s="296" t="s">
        <v>2565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293"/>
      <c r="AJ22" s="293"/>
      <c r="AK22" s="293"/>
      <c r="AL22" s="293"/>
      <c r="AM22" s="293"/>
      <c r="AN22" s="293"/>
      <c r="AO22" s="293"/>
      <c r="AP22" s="293"/>
      <c r="AQ22" s="293"/>
    </row>
    <row r="23" spans="1:43" s="88" customFormat="1" ht="86.25" customHeight="1">
      <c r="A23" s="77"/>
      <c r="B23" s="77"/>
      <c r="C23" s="294" t="s">
        <v>2566</v>
      </c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5" t="s">
        <v>2611</v>
      </c>
      <c r="T23" s="295" t="s">
        <v>2603</v>
      </c>
      <c r="U23" s="295" t="s">
        <v>2603</v>
      </c>
      <c r="V23" s="295" t="s">
        <v>2603</v>
      </c>
      <c r="W23" s="295" t="s">
        <v>2603</v>
      </c>
      <c r="X23" s="295" t="s">
        <v>2603</v>
      </c>
      <c r="Y23" s="295" t="s">
        <v>2603</v>
      </c>
      <c r="Z23" s="295" t="s">
        <v>2603</v>
      </c>
      <c r="AA23" s="295" t="s">
        <v>2603</v>
      </c>
      <c r="AB23" s="295" t="s">
        <v>2603</v>
      </c>
      <c r="AC23" s="295" t="s">
        <v>2603</v>
      </c>
      <c r="AD23" s="295" t="s">
        <v>2603</v>
      </c>
      <c r="AE23" s="295" t="s">
        <v>2603</v>
      </c>
      <c r="AF23" s="295" t="s">
        <v>2603</v>
      </c>
      <c r="AG23" s="295" t="s">
        <v>2603</v>
      </c>
      <c r="AH23" s="295" t="s">
        <v>2603</v>
      </c>
      <c r="AI23" s="295" t="s">
        <v>2603</v>
      </c>
      <c r="AJ23" s="295" t="s">
        <v>2603</v>
      </c>
      <c r="AK23" s="295" t="s">
        <v>2603</v>
      </c>
      <c r="AL23" s="295" t="s">
        <v>2603</v>
      </c>
      <c r="AM23" s="295" t="s">
        <v>2603</v>
      </c>
      <c r="AN23" s="295" t="s">
        <v>2603</v>
      </c>
      <c r="AO23" s="295" t="s">
        <v>2603</v>
      </c>
      <c r="AP23" s="295" t="s">
        <v>2603</v>
      </c>
      <c r="AQ23" s="295" t="s">
        <v>2603</v>
      </c>
    </row>
    <row r="24" spans="1:43" s="88" customFormat="1" ht="101.25" customHeight="1">
      <c r="A24" s="77"/>
      <c r="B24" s="77"/>
      <c r="C24" s="294" t="s">
        <v>2567</v>
      </c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5" t="s">
        <v>2612</v>
      </c>
      <c r="T24" s="295" t="s">
        <v>2604</v>
      </c>
      <c r="U24" s="295" t="s">
        <v>2604</v>
      </c>
      <c r="V24" s="295" t="s">
        <v>2604</v>
      </c>
      <c r="W24" s="295" t="s">
        <v>2604</v>
      </c>
      <c r="X24" s="295" t="s">
        <v>2604</v>
      </c>
      <c r="Y24" s="295" t="s">
        <v>2604</v>
      </c>
      <c r="Z24" s="295" t="s">
        <v>2604</v>
      </c>
      <c r="AA24" s="295" t="s">
        <v>2604</v>
      </c>
      <c r="AB24" s="295" t="s">
        <v>2604</v>
      </c>
      <c r="AC24" s="295" t="s">
        <v>2604</v>
      </c>
      <c r="AD24" s="295" t="s">
        <v>2604</v>
      </c>
      <c r="AE24" s="295" t="s">
        <v>2604</v>
      </c>
      <c r="AF24" s="295" t="s">
        <v>2604</v>
      </c>
      <c r="AG24" s="295" t="s">
        <v>2604</v>
      </c>
      <c r="AH24" s="295" t="s">
        <v>2604</v>
      </c>
      <c r="AI24" s="295" t="s">
        <v>2604</v>
      </c>
      <c r="AJ24" s="295" t="s">
        <v>2604</v>
      </c>
      <c r="AK24" s="295" t="s">
        <v>2604</v>
      </c>
      <c r="AL24" s="295" t="s">
        <v>2604</v>
      </c>
      <c r="AM24" s="295" t="s">
        <v>2604</v>
      </c>
      <c r="AN24" s="295" t="s">
        <v>2604</v>
      </c>
      <c r="AO24" s="295" t="s">
        <v>2604</v>
      </c>
      <c r="AP24" s="295" t="s">
        <v>2604</v>
      </c>
      <c r="AQ24" s="295" t="s">
        <v>2604</v>
      </c>
    </row>
    <row r="25" spans="1:43" s="88" customFormat="1" ht="184.5" customHeight="1">
      <c r="A25" s="77"/>
      <c r="B25" s="77"/>
      <c r="C25" s="294" t="s">
        <v>2568</v>
      </c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5" t="s">
        <v>2613</v>
      </c>
      <c r="T25" s="295" t="s">
        <v>2605</v>
      </c>
      <c r="U25" s="295" t="s">
        <v>2605</v>
      </c>
      <c r="V25" s="295" t="s">
        <v>2605</v>
      </c>
      <c r="W25" s="295" t="s">
        <v>2605</v>
      </c>
      <c r="X25" s="295" t="s">
        <v>2605</v>
      </c>
      <c r="Y25" s="295" t="s">
        <v>2605</v>
      </c>
      <c r="Z25" s="295" t="s">
        <v>2605</v>
      </c>
      <c r="AA25" s="295" t="s">
        <v>2605</v>
      </c>
      <c r="AB25" s="295" t="s">
        <v>2605</v>
      </c>
      <c r="AC25" s="295" t="s">
        <v>2605</v>
      </c>
      <c r="AD25" s="295" t="s">
        <v>2605</v>
      </c>
      <c r="AE25" s="295" t="s">
        <v>2605</v>
      </c>
      <c r="AF25" s="295" t="s">
        <v>2605</v>
      </c>
      <c r="AG25" s="295" t="s">
        <v>2605</v>
      </c>
      <c r="AH25" s="295" t="s">
        <v>2605</v>
      </c>
      <c r="AI25" s="295" t="s">
        <v>2605</v>
      </c>
      <c r="AJ25" s="295" t="s">
        <v>2605</v>
      </c>
      <c r="AK25" s="295" t="s">
        <v>2605</v>
      </c>
      <c r="AL25" s="295" t="s">
        <v>2605</v>
      </c>
      <c r="AM25" s="295" t="s">
        <v>2605</v>
      </c>
      <c r="AN25" s="295" t="s">
        <v>2605</v>
      </c>
      <c r="AO25" s="295" t="s">
        <v>2605</v>
      </c>
      <c r="AP25" s="295" t="s">
        <v>2605</v>
      </c>
      <c r="AQ25" s="295" t="s">
        <v>2605</v>
      </c>
    </row>
    <row r="26" spans="1:43" s="88" customFormat="1">
      <c r="A26" s="77"/>
      <c r="B26" s="77"/>
      <c r="C26" s="296" t="s">
        <v>2569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293"/>
      <c r="AL26" s="293"/>
      <c r="AM26" s="293"/>
      <c r="AN26" s="293"/>
      <c r="AO26" s="293"/>
      <c r="AP26" s="293"/>
      <c r="AQ26" s="293"/>
    </row>
    <row r="27" spans="1:43" s="88" customFormat="1">
      <c r="A27" s="77"/>
      <c r="B27" s="77"/>
      <c r="C27" s="294" t="s">
        <v>2570</v>
      </c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3">
        <v>5062</v>
      </c>
      <c r="T27" s="293">
        <v>5093</v>
      </c>
      <c r="U27" s="293">
        <v>5093</v>
      </c>
      <c r="V27" s="293">
        <v>5093</v>
      </c>
      <c r="W27" s="293">
        <v>5093</v>
      </c>
      <c r="X27" s="293">
        <v>5093</v>
      </c>
      <c r="Y27" s="293">
        <v>5093</v>
      </c>
      <c r="Z27" s="293">
        <v>5093</v>
      </c>
      <c r="AA27" s="293">
        <v>5093</v>
      </c>
      <c r="AB27" s="293">
        <v>5093</v>
      </c>
      <c r="AC27" s="293">
        <v>5093</v>
      </c>
      <c r="AD27" s="293">
        <v>5093</v>
      </c>
      <c r="AE27" s="293">
        <v>5093</v>
      </c>
      <c r="AF27" s="293">
        <v>5093</v>
      </c>
      <c r="AG27" s="293">
        <v>5093</v>
      </c>
      <c r="AH27" s="293">
        <v>5093</v>
      </c>
      <c r="AI27" s="293">
        <v>5093</v>
      </c>
      <c r="AJ27" s="293">
        <v>5093</v>
      </c>
      <c r="AK27" s="293">
        <v>5093</v>
      </c>
      <c r="AL27" s="293">
        <v>5093</v>
      </c>
      <c r="AM27" s="293">
        <v>5093</v>
      </c>
      <c r="AN27" s="293">
        <v>5093</v>
      </c>
      <c r="AO27" s="293">
        <v>5093</v>
      </c>
      <c r="AP27" s="293">
        <v>5093</v>
      </c>
      <c r="AQ27" s="293">
        <v>5093</v>
      </c>
    </row>
    <row r="28" spans="1:43" s="88" customFormat="1" ht="35.25" customHeight="1">
      <c r="A28" s="77"/>
      <c r="B28" s="77"/>
      <c r="C28" s="294" t="s">
        <v>2571</v>
      </c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5" t="s">
        <v>2606</v>
      </c>
      <c r="T28" s="295" t="s">
        <v>2606</v>
      </c>
      <c r="U28" s="295" t="s">
        <v>2606</v>
      </c>
      <c r="V28" s="295" t="s">
        <v>2606</v>
      </c>
      <c r="W28" s="295" t="s">
        <v>2606</v>
      </c>
      <c r="X28" s="295" t="s">
        <v>2606</v>
      </c>
      <c r="Y28" s="295" t="s">
        <v>2606</v>
      </c>
      <c r="Z28" s="295" t="s">
        <v>2606</v>
      </c>
      <c r="AA28" s="295" t="s">
        <v>2606</v>
      </c>
      <c r="AB28" s="295" t="s">
        <v>2606</v>
      </c>
      <c r="AC28" s="295" t="s">
        <v>2606</v>
      </c>
      <c r="AD28" s="295" t="s">
        <v>2606</v>
      </c>
      <c r="AE28" s="295" t="s">
        <v>2606</v>
      </c>
      <c r="AF28" s="295" t="s">
        <v>2606</v>
      </c>
      <c r="AG28" s="295" t="s">
        <v>2606</v>
      </c>
      <c r="AH28" s="295" t="s">
        <v>2606</v>
      </c>
      <c r="AI28" s="295" t="s">
        <v>2606</v>
      </c>
      <c r="AJ28" s="295" t="s">
        <v>2606</v>
      </c>
      <c r="AK28" s="295" t="s">
        <v>2606</v>
      </c>
      <c r="AL28" s="295" t="s">
        <v>2606</v>
      </c>
      <c r="AM28" s="295" t="s">
        <v>2606</v>
      </c>
      <c r="AN28" s="295" t="s">
        <v>2606</v>
      </c>
      <c r="AO28" s="295" t="s">
        <v>2606</v>
      </c>
      <c r="AP28" s="295" t="s">
        <v>2606</v>
      </c>
      <c r="AQ28" s="295" t="s">
        <v>2606</v>
      </c>
    </row>
    <row r="29" spans="1:43" s="88" customFormat="1" ht="80.25" customHeight="1">
      <c r="A29" s="77"/>
      <c r="B29" s="77"/>
      <c r="C29" s="294" t="s">
        <v>2572</v>
      </c>
      <c r="D29" s="294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5" t="s">
        <v>2614</v>
      </c>
      <c r="T29" s="295" t="s">
        <v>2607</v>
      </c>
      <c r="U29" s="295" t="s">
        <v>2607</v>
      </c>
      <c r="V29" s="295" t="s">
        <v>2607</v>
      </c>
      <c r="W29" s="295" t="s">
        <v>2607</v>
      </c>
      <c r="X29" s="295" t="s">
        <v>2607</v>
      </c>
      <c r="Y29" s="295" t="s">
        <v>2607</v>
      </c>
      <c r="Z29" s="295" t="s">
        <v>2607</v>
      </c>
      <c r="AA29" s="295" t="s">
        <v>2607</v>
      </c>
      <c r="AB29" s="295" t="s">
        <v>2607</v>
      </c>
      <c r="AC29" s="295" t="s">
        <v>2607</v>
      </c>
      <c r="AD29" s="295" t="s">
        <v>2607</v>
      </c>
      <c r="AE29" s="295" t="s">
        <v>2607</v>
      </c>
      <c r="AF29" s="295" t="s">
        <v>2607</v>
      </c>
      <c r="AG29" s="295" t="s">
        <v>2607</v>
      </c>
      <c r="AH29" s="295" t="s">
        <v>2607</v>
      </c>
      <c r="AI29" s="295" t="s">
        <v>2607</v>
      </c>
      <c r="AJ29" s="295" t="s">
        <v>2607</v>
      </c>
      <c r="AK29" s="295" t="s">
        <v>2607</v>
      </c>
      <c r="AL29" s="295" t="s">
        <v>2607</v>
      </c>
      <c r="AM29" s="295" t="s">
        <v>2607</v>
      </c>
      <c r="AN29" s="295" t="s">
        <v>2607</v>
      </c>
      <c r="AO29" s="295" t="s">
        <v>2607</v>
      </c>
      <c r="AP29" s="295" t="s">
        <v>2607</v>
      </c>
      <c r="AQ29" s="295" t="s">
        <v>2607</v>
      </c>
    </row>
    <row r="30" spans="1:43" s="88" customFormat="1">
      <c r="A30" s="77"/>
      <c r="B30" s="77"/>
      <c r="C30" s="296" t="s">
        <v>2573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  <c r="AN30" s="293"/>
      <c r="AO30" s="293"/>
      <c r="AP30" s="293"/>
      <c r="AQ30" s="293"/>
    </row>
    <row r="31" spans="1:43" s="88" customFormat="1" ht="231.75" customHeight="1">
      <c r="A31" s="77"/>
      <c r="B31" s="77"/>
      <c r="C31" s="294" t="s">
        <v>2574</v>
      </c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7" t="s">
        <v>2615</v>
      </c>
      <c r="T31" s="297" t="s">
        <v>2608</v>
      </c>
      <c r="U31" s="297" t="s">
        <v>2608</v>
      </c>
      <c r="V31" s="297" t="s">
        <v>2608</v>
      </c>
      <c r="W31" s="297" t="s">
        <v>2608</v>
      </c>
      <c r="X31" s="297" t="s">
        <v>2608</v>
      </c>
      <c r="Y31" s="297" t="s">
        <v>2608</v>
      </c>
      <c r="Z31" s="297" t="s">
        <v>2608</v>
      </c>
      <c r="AA31" s="297" t="s">
        <v>2608</v>
      </c>
      <c r="AB31" s="297" t="s">
        <v>2608</v>
      </c>
      <c r="AC31" s="297" t="s">
        <v>2608</v>
      </c>
      <c r="AD31" s="297" t="s">
        <v>2608</v>
      </c>
      <c r="AE31" s="297" t="s">
        <v>2608</v>
      </c>
      <c r="AF31" s="297" t="s">
        <v>2608</v>
      </c>
      <c r="AG31" s="297" t="s">
        <v>2608</v>
      </c>
      <c r="AH31" s="297" t="s">
        <v>2608</v>
      </c>
      <c r="AI31" s="297" t="s">
        <v>2608</v>
      </c>
      <c r="AJ31" s="297" t="s">
        <v>2608</v>
      </c>
      <c r="AK31" s="297" t="s">
        <v>2608</v>
      </c>
      <c r="AL31" s="297" t="s">
        <v>2608</v>
      </c>
      <c r="AM31" s="297" t="s">
        <v>2608</v>
      </c>
      <c r="AN31" s="297" t="s">
        <v>2608</v>
      </c>
      <c r="AO31" s="297" t="s">
        <v>2608</v>
      </c>
      <c r="AP31" s="297" t="s">
        <v>2608</v>
      </c>
      <c r="AQ31" s="297" t="s">
        <v>2608</v>
      </c>
    </row>
    <row r="32" spans="1:43" s="88" customFormat="1" ht="33.75" customHeight="1">
      <c r="A32" s="77"/>
      <c r="B32" s="77"/>
      <c r="C32" s="296" t="s">
        <v>2583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  <c r="AN32" s="293"/>
      <c r="AO32" s="293"/>
      <c r="AP32" s="293"/>
      <c r="AQ32" s="293"/>
    </row>
    <row r="33" spans="1:43" s="88" customFormat="1">
      <c r="A33" s="77"/>
      <c r="B33" s="77"/>
      <c r="C33" s="294" t="s">
        <v>2575</v>
      </c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3" t="s">
        <v>2622</v>
      </c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</row>
    <row r="34" spans="1:43" s="88" customFormat="1" ht="159.75" customHeight="1">
      <c r="A34" s="77"/>
      <c r="B34" s="77"/>
      <c r="C34" s="294" t="s">
        <v>2584</v>
      </c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5" t="s">
        <v>2623</v>
      </c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</row>
    <row r="35" spans="1:43" s="88" customFormat="1" ht="39.75" customHeight="1">
      <c r="A35" s="77"/>
      <c r="B35" s="77"/>
      <c r="C35" s="294" t="s">
        <v>2576</v>
      </c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5" t="s">
        <v>2635</v>
      </c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</row>
    <row r="36" spans="1:43" s="88" customFormat="1">
      <c r="A36" s="77"/>
      <c r="B36" s="77"/>
      <c r="C36" s="296" t="s">
        <v>2577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</row>
    <row r="37" spans="1:43" s="88" customFormat="1" ht="36.75" customHeight="1">
      <c r="A37" s="77"/>
      <c r="B37" s="77"/>
      <c r="C37" s="294" t="s">
        <v>2578</v>
      </c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5" t="s">
        <v>2634</v>
      </c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</row>
    <row r="38" spans="1:43" s="88" customFormat="1" ht="51.75" customHeight="1">
      <c r="A38" s="77"/>
      <c r="B38" s="77"/>
      <c r="C38" s="294" t="s">
        <v>2579</v>
      </c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</row>
    <row r="39" spans="1:43" s="88" customFormat="1" ht="51" customHeight="1">
      <c r="A39" s="77"/>
      <c r="B39" s="77"/>
      <c r="C39" s="294" t="s">
        <v>2580</v>
      </c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  <c r="AH39" s="293"/>
      <c r="AI39" s="293"/>
      <c r="AJ39" s="293"/>
      <c r="AK39" s="293"/>
      <c r="AL39" s="293"/>
      <c r="AM39" s="293"/>
      <c r="AN39" s="293"/>
      <c r="AO39" s="293"/>
      <c r="AP39" s="293"/>
      <c r="AQ39" s="293"/>
    </row>
    <row r="40" spans="1:43" s="88" customFormat="1" ht="49.5" customHeight="1">
      <c r="A40" s="77"/>
      <c r="B40" s="77"/>
      <c r="C40" s="294" t="s">
        <v>2581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  <c r="AH40" s="293"/>
      <c r="AI40" s="293"/>
      <c r="AJ40" s="293"/>
      <c r="AK40" s="293"/>
      <c r="AL40" s="293"/>
      <c r="AM40" s="293"/>
      <c r="AN40" s="293"/>
      <c r="AO40" s="293"/>
      <c r="AP40" s="293"/>
      <c r="AQ40" s="293"/>
    </row>
    <row r="41" spans="1:43" s="88" customFormat="1" ht="49.5" customHeight="1">
      <c r="A41" s="77"/>
      <c r="B41" s="77"/>
      <c r="C41" s="294" t="s">
        <v>2582</v>
      </c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  <c r="AH41" s="293"/>
      <c r="AI41" s="293"/>
      <c r="AJ41" s="293"/>
      <c r="AK41" s="293"/>
      <c r="AL41" s="293"/>
      <c r="AM41" s="293"/>
      <c r="AN41" s="293"/>
      <c r="AO41" s="293"/>
      <c r="AP41" s="293"/>
      <c r="AQ41" s="293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9" t="s">
        <v>2149</v>
      </c>
      <c r="D44" s="299"/>
      <c r="E44" s="299"/>
      <c r="F44" s="299"/>
      <c r="G44" s="299"/>
      <c r="H44" s="299"/>
      <c r="I44" s="299"/>
      <c r="J44" s="299"/>
      <c r="K44" s="299"/>
      <c r="L44" s="299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>
      <c r="C45" s="278" t="s">
        <v>2624</v>
      </c>
      <c r="D45" s="278"/>
      <c r="E45" s="278"/>
      <c r="F45" s="27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2619</v>
      </c>
      <c r="AK45" s="278"/>
      <c r="AL45" s="278"/>
      <c r="AM45" s="278"/>
      <c r="AN45" s="278"/>
      <c r="AO45" s="278"/>
      <c r="AP45" s="278"/>
      <c r="AQ45" s="278"/>
    </row>
    <row r="46" spans="1:43" ht="24">
      <c r="H46" s="93"/>
      <c r="I46" s="93"/>
      <c r="J46" s="93"/>
      <c r="K46" s="93"/>
      <c r="L46" s="93"/>
      <c r="AJ46" s="276" t="s">
        <v>2589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 t="s">
        <v>2620</v>
      </c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8"/>
      <c r="D50" s="298"/>
      <c r="E50" s="298"/>
      <c r="F50" s="298"/>
      <c r="G50" s="298"/>
      <c r="H50" s="298"/>
      <c r="I50" s="298"/>
      <c r="J50" s="298"/>
      <c r="K50" s="298"/>
      <c r="L50" s="298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9" priority="9">
      <formula>OR(LEFT(#REF!,5)="Reviz",LEFT(#REF!,6)="Izjava")</formula>
    </cfRule>
    <cfRule type="expression" dxfId="78" priority="10">
      <formula>OR(LEFT(#REF!,5)="Reviz",LEFT(#REF!,6)="Izjava")</formula>
    </cfRule>
  </conditionalFormatting>
  <conditionalFormatting sqref="C7">
    <cfRule type="expression" dxfId="77" priority="8">
      <formula>OR(LEFT(#REF!,5)="Reviz",LEFT(#REF!,6)="Izjava")</formula>
    </cfRule>
  </conditionalFormatting>
  <conditionalFormatting sqref="C9">
    <cfRule type="expression" dxfId="76" priority="6">
      <formula>OR(LEFT(#REF!,5)="Reviz",LEFT(#REF!,6)="Izjava")</formula>
    </cfRule>
  </conditionalFormatting>
  <conditionalFormatting sqref="C52">
    <cfRule type="expression" dxfId="75" priority="11">
      <formula>OR(LEFT(#REF!,5)="Reviz",LEFT(#REF!,6)="Izjava")</formula>
    </cfRule>
    <cfRule type="containsText" dxfId="74" priority="12" operator="containsText" text="Obrazac prazan">
      <formula>NOT(ISERROR(SEARCH("Obrazac prazan",C52)))</formula>
    </cfRule>
  </conditionalFormatting>
  <conditionalFormatting sqref="C46:AH53 C1:AH1 C2:AC2 S9:S24 C10:C41 C42:AH44 C45 G45:AH45 S26:S27 S30 S32:S41">
    <cfRule type="expression" dxfId="73" priority="13">
      <formula>OR(LEFT(#REF!,5)="Reviz",LEFT(#REF!,6)="Izjava")</formula>
    </cfRule>
  </conditionalFormatting>
  <conditionalFormatting sqref="S7">
    <cfRule type="expression" dxfId="72" priority="7">
      <formula>OR(LEFT(#REF!,5)="Reviz",LEFT(#REF!,6)="Izjava")</formula>
    </cfRule>
  </conditionalFormatting>
  <conditionalFormatting sqref="X1:AG1 X2:AC2 C42:AH42 C46:AH47 C48:W49 C50:AH51 AJ1">
    <cfRule type="expression" dxfId="71" priority="14">
      <formula>OR(LEFT(#REF!,5)="Reviz",LEFT(#REF!,6)="Izjava")</formula>
    </cfRule>
  </conditionalFormatting>
  <conditionalFormatting sqref="S25">
    <cfRule type="expression" dxfId="70" priority="4">
      <formula>OR(LEFT(#REF!,5)="Reviz",LEFT(#REF!,6)="Izjava")</formula>
    </cfRule>
  </conditionalFormatting>
  <conditionalFormatting sqref="S28">
    <cfRule type="expression" dxfId="69" priority="3">
      <formula>OR(LEFT(#REF!,5)="Reviz",LEFT(#REF!,6)="Izjava")</formula>
    </cfRule>
  </conditionalFormatting>
  <conditionalFormatting sqref="S29">
    <cfRule type="expression" dxfId="68" priority="2">
      <formula>OR(LEFT(#REF!,5)="Reviz",LEFT(#REF!,6)="Izjava")</formula>
    </cfRule>
  </conditionalFormatting>
  <conditionalFormatting sqref="S31">
    <cfRule type="expression" dxfId="67" priority="1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F932E"/>
  </sheetPr>
  <dimension ref="A1:AII156"/>
  <sheetViews>
    <sheetView showGridLines="0" view="pageLayout" topLeftCell="E125" zoomScaleNormal="100" workbookViewId="0">
      <selection activeCell="I112" sqref="I112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5" t="s">
        <v>2616</v>
      </c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6" t="s">
        <v>2617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6" t="s">
        <v>885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9" t="s">
        <v>2618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9" t="s">
        <v>2618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6"/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7" t="s">
        <v>1971</v>
      </c>
      <c r="F12" s="307"/>
      <c r="G12" s="307"/>
      <c r="H12" s="307"/>
      <c r="I12" s="307"/>
      <c r="J12" s="307"/>
    </row>
    <row r="13" spans="1:919" ht="13.5" customHeight="1">
      <c r="E13" s="307" t="s">
        <v>1972</v>
      </c>
      <c r="F13" s="307"/>
      <c r="G13" s="307"/>
      <c r="H13" s="307"/>
      <c r="I13" s="307"/>
      <c r="J13" s="307"/>
    </row>
    <row r="14" spans="1:919" ht="15" customHeight="1">
      <c r="E14" s="308" t="s">
        <v>2625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2590</v>
      </c>
      <c r="J16" s="196" t="s">
        <v>2591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272330.3191333334</v>
      </c>
      <c r="D19" s="45">
        <f>IF(LEN(J19)=0,"",1+ABS((J19*B19)/LEN(J19))+B19)</f>
        <v>17794224.761650007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163397579.48000002</v>
      </c>
      <c r="J19" s="194">
        <f>IFERROR(IF(AND(J20,J27,J32,J33,J43,J44,J45,J46,J47,J48,J51,J56,J57)="","",SUM(J20,J27,J32,J33,J43,J44,J45,J46,J47,J48,J51,J56,J57)),"")</f>
        <v>169468785.73000005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281909.90167500003</v>
      </c>
      <c r="D20" s="45">
        <f t="shared" si="0"/>
        <v>16586666.102222223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112763548.67</v>
      </c>
      <c r="J20" s="111">
        <f t="array" ref="J20">IF(AND(ISBLANK(J21:J26)),"",SUM(J21:J26))</f>
        <v>117543287</v>
      </c>
    </row>
    <row r="21" spans="1:919" ht="12.75" customHeight="1">
      <c r="A21" s="45">
        <v>0.04</v>
      </c>
      <c r="B21" s="45">
        <v>1.28</v>
      </c>
      <c r="C21" s="45">
        <f t="shared" si="0"/>
        <v>49529.737142857142</v>
      </c>
      <c r="D21" s="45">
        <f t="shared" si="0"/>
        <v>1584920.5885714286</v>
      </c>
      <c r="E21" s="183" t="s">
        <v>1983</v>
      </c>
      <c r="F21" s="189" t="s">
        <v>1984</v>
      </c>
      <c r="G21" s="188"/>
      <c r="H21" s="185" t="s">
        <v>57</v>
      </c>
      <c r="I21" s="112">
        <v>8667522</v>
      </c>
      <c r="J21" s="112">
        <v>8667522</v>
      </c>
    </row>
    <row r="22" spans="1:919" ht="12.75" customHeight="1">
      <c r="A22" s="45">
        <v>0.05</v>
      </c>
      <c r="B22" s="45">
        <v>1.29</v>
      </c>
      <c r="C22" s="45">
        <f t="shared" si="0"/>
        <v>389634.56875000003</v>
      </c>
      <c r="D22" s="45">
        <f t="shared" si="0"/>
        <v>10538331.72625</v>
      </c>
      <c r="E22" s="183" t="s">
        <v>1985</v>
      </c>
      <c r="F22" s="189" t="s">
        <v>1986</v>
      </c>
      <c r="G22" s="188"/>
      <c r="H22" s="185" t="s">
        <v>1987</v>
      </c>
      <c r="I22" s="112">
        <v>62341363</v>
      </c>
      <c r="J22" s="112">
        <v>65353981</v>
      </c>
    </row>
    <row r="23" spans="1:919" ht="12.75" customHeight="1">
      <c r="A23" s="45">
        <v>0.06</v>
      </c>
      <c r="B23" s="45">
        <v>1.3</v>
      </c>
      <c r="C23" s="45">
        <f t="shared" si="0"/>
        <v>168418.08661818181</v>
      </c>
      <c r="D23" s="45">
        <f t="shared" si="0"/>
        <v>5353290.8250000002</v>
      </c>
      <c r="E23" s="183" t="s">
        <v>1988</v>
      </c>
      <c r="F23" s="189" t="s">
        <v>1989</v>
      </c>
      <c r="G23" s="188"/>
      <c r="H23" s="185" t="s">
        <v>1990</v>
      </c>
      <c r="I23" s="112">
        <v>30876454.879999999</v>
      </c>
      <c r="J23" s="112">
        <v>32943314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5086.8798666666662</v>
      </c>
      <c r="D24" s="45">
        <f t="shared" si="0"/>
        <v>136356.71666666667</v>
      </c>
      <c r="E24" s="183" t="s">
        <v>1991</v>
      </c>
      <c r="F24" s="189" t="s">
        <v>1992</v>
      </c>
      <c r="G24" s="188"/>
      <c r="H24" s="185" t="s">
        <v>1993</v>
      </c>
      <c r="I24" s="112">
        <v>653889.84</v>
      </c>
      <c r="J24" s="112">
        <v>624524</v>
      </c>
    </row>
    <row r="25" spans="1:919" ht="12.75" customHeight="1">
      <c r="A25" s="45">
        <v>0.08</v>
      </c>
      <c r="B25" s="45">
        <v>1.32</v>
      </c>
      <c r="C25" s="45">
        <f t="shared" si="0"/>
        <v>4110.4441777777774</v>
      </c>
      <c r="D25" s="45">
        <f t="shared" si="0"/>
        <v>101708.98000000003</v>
      </c>
      <c r="E25" s="183" t="s">
        <v>1994</v>
      </c>
      <c r="F25" s="189" t="s">
        <v>1995</v>
      </c>
      <c r="G25" s="188"/>
      <c r="H25" s="185" t="s">
        <v>1996</v>
      </c>
      <c r="I25" s="112">
        <v>462303.47</v>
      </c>
      <c r="J25" s="112">
        <v>462303</v>
      </c>
    </row>
    <row r="26" spans="1:919" ht="12.75" customHeight="1">
      <c r="A26" s="45">
        <v>0.09</v>
      </c>
      <c r="B26" s="45">
        <v>1.33</v>
      </c>
      <c r="C26" s="45">
        <f t="shared" si="0"/>
        <v>87859.229319999999</v>
      </c>
      <c r="D26" s="45">
        <f t="shared" si="0"/>
        <v>1803414.5000000002</v>
      </c>
      <c r="E26" s="183" t="s">
        <v>1997</v>
      </c>
      <c r="F26" s="189" t="s">
        <v>1998</v>
      </c>
      <c r="G26" s="188"/>
      <c r="H26" s="185" t="s">
        <v>76</v>
      </c>
      <c r="I26" s="112">
        <v>9762015.4800000004</v>
      </c>
      <c r="J26" s="112">
        <v>9491643</v>
      </c>
    </row>
    <row r="27" spans="1:919" ht="12.75" customHeight="1">
      <c r="A27" s="45">
        <v>0.1</v>
      </c>
      <c r="B27" s="45">
        <v>1.34</v>
      </c>
      <c r="C27" s="45">
        <f t="shared" si="0"/>
        <v>14993.786600000001</v>
      </c>
      <c r="D27" s="45">
        <f t="shared" si="0"/>
        <v>292259.14730000007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1499268.66</v>
      </c>
      <c r="J27" s="111">
        <f t="array" ref="J27">IF(AND(ISBLANK(J28:J31)),"",SUM(J28:J31))</f>
        <v>2181020.9500000002</v>
      </c>
    </row>
    <row r="28" spans="1:919" ht="12.75" customHeight="1">
      <c r="A28" s="45">
        <v>0.11</v>
      </c>
      <c r="B28" s="45">
        <v>1.35</v>
      </c>
      <c r="C28" s="45">
        <f t="shared" si="0"/>
        <v>1.1100000000000001</v>
      </c>
      <c r="D28" s="45">
        <f t="shared" si="0"/>
        <v>2.35</v>
      </c>
      <c r="E28" s="183" t="s">
        <v>2002</v>
      </c>
      <c r="F28" s="189" t="s">
        <v>1984</v>
      </c>
      <c r="G28" s="188"/>
      <c r="H28" s="185" t="s">
        <v>2003</v>
      </c>
      <c r="I28" s="112">
        <v>0</v>
      </c>
      <c r="J28" s="112">
        <v>0</v>
      </c>
    </row>
    <row r="29" spans="1:919" ht="12.75" customHeight="1">
      <c r="A29" s="45">
        <v>0.12</v>
      </c>
      <c r="B29" s="45">
        <v>1.36</v>
      </c>
      <c r="C29" s="45">
        <f t="shared" si="0"/>
        <v>5033.547066666667</v>
      </c>
      <c r="D29" s="45">
        <f t="shared" si="0"/>
        <v>93594.394222222225</v>
      </c>
      <c r="E29" s="183" t="s">
        <v>2004</v>
      </c>
      <c r="F29" s="189" t="s">
        <v>1986</v>
      </c>
      <c r="G29" s="188"/>
      <c r="H29" s="185" t="s">
        <v>95</v>
      </c>
      <c r="I29" s="112">
        <v>377432.03</v>
      </c>
      <c r="J29" s="112">
        <v>619359.05000000005</v>
      </c>
    </row>
    <row r="30" spans="1:919" ht="12.75" customHeight="1">
      <c r="A30" s="45">
        <v>0.13</v>
      </c>
      <c r="B30" s="45">
        <v>1.37</v>
      </c>
      <c r="C30" s="45">
        <f t="shared" si="0"/>
        <v>14585.006189999998</v>
      </c>
      <c r="D30" s="45">
        <f t="shared" si="0"/>
        <v>237722.01477777775</v>
      </c>
      <c r="E30" s="183" t="s">
        <v>2005</v>
      </c>
      <c r="F30" s="189" t="s">
        <v>2006</v>
      </c>
      <c r="G30" s="188"/>
      <c r="H30" s="185" t="s">
        <v>274</v>
      </c>
      <c r="I30" s="112">
        <v>1121836.6299999999</v>
      </c>
      <c r="J30" s="112">
        <v>1561661.9</v>
      </c>
    </row>
    <row r="31" spans="1:919" ht="12.75" customHeight="1">
      <c r="A31" s="45">
        <v>0.14000000000000001</v>
      </c>
      <c r="B31" s="45">
        <v>1.38</v>
      </c>
      <c r="C31" s="45">
        <f t="shared" si="0"/>
        <v>1.1400000000000001</v>
      </c>
      <c r="D31" s="45">
        <f t="shared" si="0"/>
        <v>2.38</v>
      </c>
      <c r="E31" s="183" t="s">
        <v>2007</v>
      </c>
      <c r="F31" s="189" t="s">
        <v>2008</v>
      </c>
      <c r="G31" s="188"/>
      <c r="H31" s="185" t="s">
        <v>110</v>
      </c>
      <c r="I31" s="112">
        <v>0</v>
      </c>
      <c r="J31" s="112">
        <v>0</v>
      </c>
    </row>
    <row r="32" spans="1:919" ht="12.75" customHeight="1">
      <c r="A32" s="45">
        <v>0.15</v>
      </c>
      <c r="B32" s="45">
        <v>1.39</v>
      </c>
      <c r="C32" s="45">
        <f t="shared" si="0"/>
        <v>35899.247800000005</v>
      </c>
      <c r="D32" s="45">
        <f t="shared" si="0"/>
        <v>341659.58337999997</v>
      </c>
      <c r="E32" s="183" t="s">
        <v>2009</v>
      </c>
      <c r="F32" s="188" t="s">
        <v>2010</v>
      </c>
      <c r="G32" s="188"/>
      <c r="H32" s="185" t="s">
        <v>2011</v>
      </c>
      <c r="I32" s="112">
        <v>2393206.52</v>
      </c>
      <c r="J32" s="112">
        <v>2457965.42</v>
      </c>
    </row>
    <row r="33" spans="1:919" ht="12.75" customHeight="1">
      <c r="A33" s="45">
        <v>0.16</v>
      </c>
      <c r="B33" s="45">
        <v>1.4</v>
      </c>
      <c r="C33" s="45">
        <f t="shared" si="0"/>
        <v>472089.89439999999</v>
      </c>
      <c r="D33" s="45">
        <f t="shared" si="0"/>
        <v>4199894.2449090909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32456100.490000002</v>
      </c>
      <c r="J33" s="111">
        <f t="array" ref="J33">IF(AND(ISBLANK(J34:J37)),"",SUM(J34:J37))</f>
        <v>32999150.210000001</v>
      </c>
    </row>
    <row r="34" spans="1:919" ht="12.75" customHeight="1">
      <c r="A34" s="45">
        <v>0.17</v>
      </c>
      <c r="B34" s="45">
        <v>1.41</v>
      </c>
      <c r="C34" s="45">
        <f t="shared" si="0"/>
        <v>1.17</v>
      </c>
      <c r="D34" s="45">
        <f t="shared" si="0"/>
        <v>2.41</v>
      </c>
      <c r="E34" s="183" t="s">
        <v>2015</v>
      </c>
      <c r="F34" s="189" t="s">
        <v>2016</v>
      </c>
      <c r="G34" s="188"/>
      <c r="H34" s="185" t="s">
        <v>125</v>
      </c>
      <c r="I34" s="112">
        <v>0</v>
      </c>
      <c r="J34" s="112">
        <v>0</v>
      </c>
    </row>
    <row r="35" spans="1:919" ht="12.75" customHeight="1">
      <c r="A35" s="45">
        <v>0.18</v>
      </c>
      <c r="B35" s="45">
        <v>1.42</v>
      </c>
      <c r="C35" s="45">
        <f t="shared" si="0"/>
        <v>250910.42679999996</v>
      </c>
      <c r="D35" s="45">
        <f t="shared" si="0"/>
        <v>2064574.0171999997</v>
      </c>
      <c r="E35" s="183" t="s">
        <v>2017</v>
      </c>
      <c r="F35" s="190" t="s">
        <v>2018</v>
      </c>
      <c r="G35" s="191"/>
      <c r="H35" s="185" t="s">
        <v>141</v>
      </c>
      <c r="I35" s="112">
        <v>15333342.859999999</v>
      </c>
      <c r="J35" s="113">
        <v>15993160.26</v>
      </c>
    </row>
    <row r="36" spans="1:919" ht="12.75" customHeight="1">
      <c r="A36" s="45">
        <v>0.2</v>
      </c>
      <c r="B36" s="45">
        <v>1.43</v>
      </c>
      <c r="C36" s="45">
        <f>IF(LEN(I36)=0,"",1+ABS((I36*A36)/LEN(I36))+A36)</f>
        <v>32669.131400000002</v>
      </c>
      <c r="D36" s="45">
        <f>IF(LEN(J36)=0,"",1+ABS((J36*B36)/LEN(J36))+B36)</f>
        <v>218119.80376000001</v>
      </c>
      <c r="E36" s="183" t="s">
        <v>2019</v>
      </c>
      <c r="F36" s="190" t="s">
        <v>2020</v>
      </c>
      <c r="G36" s="191"/>
      <c r="H36" s="185" t="s">
        <v>156</v>
      </c>
      <c r="I36" s="112">
        <v>1633396.57</v>
      </c>
      <c r="J36" s="113">
        <v>1525296.32</v>
      </c>
    </row>
    <row r="37" spans="1:919" ht="12.75" customHeight="1">
      <c r="A37" s="45">
        <v>0.22</v>
      </c>
      <c r="B37" s="45">
        <v>1.44</v>
      </c>
      <c r="C37" s="45">
        <f>IF(LEN(I37)=0,"",1+ABS((I37*A37)/LEN(I37))+A37)</f>
        <v>309788.4412</v>
      </c>
      <c r="D37" s="45">
        <f>IF(LEN(J37)=0,"",1+ABS((J37*B37)/LEN(J37))+B37)</f>
        <v>2026565.9697454544</v>
      </c>
      <c r="E37" s="183" t="s">
        <v>2021</v>
      </c>
      <c r="F37" s="190" t="s">
        <v>2022</v>
      </c>
      <c r="G37" s="191"/>
      <c r="H37" s="185" t="s">
        <v>184</v>
      </c>
      <c r="I37" s="112">
        <v>15489361.060000001</v>
      </c>
      <c r="J37" s="113">
        <v>15480693.630000001</v>
      </c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>
        <f>IF(LEN(I43)=0,"",1+ABS((I43*A43)/LEN(I43))+A43)</f>
        <v>1.23</v>
      </c>
      <c r="D43" s="45">
        <f>IF(LEN(J43)=0,"",1+ABS((J43*B43)/LEN(J43))+B43)</f>
        <v>2.4500000000000002</v>
      </c>
      <c r="E43" s="183" t="s">
        <v>2024</v>
      </c>
      <c r="F43" s="192" t="s">
        <v>2025</v>
      </c>
      <c r="G43" s="185"/>
      <c r="H43" s="185" t="s">
        <v>2026</v>
      </c>
      <c r="I43" s="112">
        <v>0</v>
      </c>
      <c r="J43" s="112">
        <v>0</v>
      </c>
    </row>
    <row r="44" spans="1:919" ht="13.5" customHeight="1">
      <c r="A44" s="45">
        <v>0.28000000000000003</v>
      </c>
      <c r="B44" s="45">
        <v>1.46</v>
      </c>
      <c r="C44" s="45">
        <f t="shared" ref="C44:D64" si="1">IF(LEN(I44)=0,"",1+ABS((I44*A44)/LEN(I44))+A44)</f>
        <v>197938.39155555557</v>
      </c>
      <c r="D44" s="45">
        <f t="shared" si="1"/>
        <v>1032103.1131111109</v>
      </c>
      <c r="E44" s="183" t="s">
        <v>2027</v>
      </c>
      <c r="F44" s="192" t="s">
        <v>2028</v>
      </c>
      <c r="G44" s="185"/>
      <c r="H44" s="185" t="s">
        <v>199</v>
      </c>
      <c r="I44" s="112">
        <v>6362264.2999999998</v>
      </c>
      <c r="J44" s="112">
        <v>6362264.2999999998</v>
      </c>
    </row>
    <row r="45" spans="1:919" ht="13.5" customHeight="1">
      <c r="A45" s="45">
        <v>0.28999999999999998</v>
      </c>
      <c r="B45" s="45">
        <v>1.47</v>
      </c>
      <c r="C45" s="45">
        <f t="shared" si="1"/>
        <v>160179.93833333332</v>
      </c>
      <c r="D45" s="45">
        <f t="shared" si="1"/>
        <v>811942.51500000001</v>
      </c>
      <c r="E45" s="183" t="s">
        <v>2029</v>
      </c>
      <c r="F45" s="188" t="s">
        <v>2030</v>
      </c>
      <c r="G45" s="185"/>
      <c r="H45" s="185" t="s">
        <v>2031</v>
      </c>
      <c r="I45" s="112">
        <v>4971061.5</v>
      </c>
      <c r="J45" s="112">
        <v>4971061.5</v>
      </c>
    </row>
    <row r="46" spans="1:919" ht="13.5" customHeight="1">
      <c r="A46" s="45">
        <v>0.3</v>
      </c>
      <c r="B46" s="45">
        <v>1.48</v>
      </c>
      <c r="C46" s="45">
        <f t="shared" si="1"/>
        <v>1.3</v>
      </c>
      <c r="D46" s="45">
        <f t="shared" si="1"/>
        <v>2.48</v>
      </c>
      <c r="E46" s="183" t="s">
        <v>2032</v>
      </c>
      <c r="F46" s="188" t="s">
        <v>2033</v>
      </c>
      <c r="G46" s="185"/>
      <c r="H46" s="185" t="s">
        <v>224</v>
      </c>
      <c r="I46" s="112">
        <v>0</v>
      </c>
      <c r="J46" s="112">
        <v>0</v>
      </c>
    </row>
    <row r="47" spans="1:919" ht="13.5" customHeight="1">
      <c r="A47" s="45">
        <v>0.31</v>
      </c>
      <c r="B47" s="45">
        <v>1.49</v>
      </c>
      <c r="C47" s="45">
        <f t="shared" si="1"/>
        <v>1.31</v>
      </c>
      <c r="D47" s="45">
        <f t="shared" si="1"/>
        <v>2.4900000000000002</v>
      </c>
      <c r="E47" s="183" t="s">
        <v>2034</v>
      </c>
      <c r="F47" s="188" t="s">
        <v>2035</v>
      </c>
      <c r="G47" s="185"/>
      <c r="H47" s="185" t="s">
        <v>2036</v>
      </c>
      <c r="I47" s="112">
        <v>0</v>
      </c>
      <c r="J47" s="112">
        <v>0</v>
      </c>
    </row>
    <row r="48" spans="1:919" ht="13.5" customHeight="1">
      <c r="A48" s="45">
        <v>0.32</v>
      </c>
      <c r="B48" s="45">
        <v>1.5</v>
      </c>
      <c r="C48" s="45">
        <f t="shared" si="1"/>
        <v>87.399999999999991</v>
      </c>
      <c r="D48" s="45">
        <f t="shared" si="1"/>
        <v>406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807</v>
      </c>
      <c r="J48" s="111">
        <f t="array" ref="J48">IF(AND(ISBLANK(J49:J50)),"",SUM(J49:J50))</f>
        <v>807</v>
      </c>
    </row>
    <row r="49" spans="1:10" ht="13.5" customHeight="1">
      <c r="A49" s="45">
        <v>0.33</v>
      </c>
      <c r="B49" s="45">
        <v>1.51</v>
      </c>
      <c r="C49" s="45">
        <f t="shared" si="1"/>
        <v>90.1</v>
      </c>
      <c r="D49" s="45">
        <f t="shared" si="1"/>
        <v>408.7</v>
      </c>
      <c r="E49" s="183" t="s">
        <v>2039</v>
      </c>
      <c r="F49" s="189" t="s">
        <v>2040</v>
      </c>
      <c r="G49" s="185"/>
      <c r="H49" s="185" t="s">
        <v>286</v>
      </c>
      <c r="I49" s="112">
        <v>807</v>
      </c>
      <c r="J49" s="112">
        <v>807</v>
      </c>
    </row>
    <row r="50" spans="1:10" ht="13.5" customHeight="1">
      <c r="A50" s="45">
        <v>0.34</v>
      </c>
      <c r="B50" s="45">
        <v>1.52</v>
      </c>
      <c r="C50" s="45">
        <f t="shared" si="1"/>
        <v>1.34</v>
      </c>
      <c r="D50" s="45">
        <f t="shared" si="1"/>
        <v>2.52</v>
      </c>
      <c r="E50" s="183" t="s">
        <v>2041</v>
      </c>
      <c r="F50" s="189" t="s">
        <v>2042</v>
      </c>
      <c r="G50" s="185"/>
      <c r="H50" s="185" t="s">
        <v>298</v>
      </c>
      <c r="I50" s="112">
        <v>0</v>
      </c>
      <c r="J50" s="112">
        <v>0</v>
      </c>
    </row>
    <row r="51" spans="1:10" ht="13.5" customHeight="1">
      <c r="A51" s="45">
        <v>0.35</v>
      </c>
      <c r="B51" s="45">
        <v>1.53</v>
      </c>
      <c r="C51" s="45">
        <f t="shared" si="1"/>
        <v>101233.75259999999</v>
      </c>
      <c r="D51" s="45">
        <f t="shared" si="1"/>
        <v>442739.29707999999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2892354.36</v>
      </c>
      <c r="J51" s="111">
        <f t="array" ref="J51">IF(AND(ISBLANK(J52:J55)),"",SUM(J52:J55))</f>
        <v>2893704.36</v>
      </c>
    </row>
    <row r="52" spans="1:10" ht="13.5" customHeight="1">
      <c r="A52" s="45">
        <v>0.36</v>
      </c>
      <c r="B52" s="45">
        <v>1.54</v>
      </c>
      <c r="C52" s="45">
        <f t="shared" si="1"/>
        <v>102858.50285714286</v>
      </c>
      <c r="D52" s="45">
        <f t="shared" si="1"/>
        <v>440002.54</v>
      </c>
      <c r="E52" s="183" t="s">
        <v>2045</v>
      </c>
      <c r="F52" s="189" t="s">
        <v>2046</v>
      </c>
      <c r="G52" s="185"/>
      <c r="H52" s="185" t="s">
        <v>2047</v>
      </c>
      <c r="I52" s="112">
        <v>2000000</v>
      </c>
      <c r="J52" s="112">
        <v>2000000</v>
      </c>
    </row>
    <row r="53" spans="1:10" ht="13.5" customHeight="1">
      <c r="A53" s="45">
        <v>0.37</v>
      </c>
      <c r="B53" s="45">
        <v>1.55</v>
      </c>
      <c r="C53" s="45">
        <f t="shared" si="1"/>
        <v>36687.049244444446</v>
      </c>
      <c r="D53" s="45">
        <f t="shared" si="1"/>
        <v>153918.30088888886</v>
      </c>
      <c r="E53" s="183" t="s">
        <v>2048</v>
      </c>
      <c r="F53" s="189" t="s">
        <v>2049</v>
      </c>
      <c r="G53" s="185"/>
      <c r="H53" s="185" t="s">
        <v>318</v>
      </c>
      <c r="I53" s="112">
        <v>892354.36</v>
      </c>
      <c r="J53" s="112">
        <v>893704.36</v>
      </c>
    </row>
    <row r="54" spans="1:10" ht="13.5" customHeight="1">
      <c r="A54" s="45">
        <v>0.38</v>
      </c>
      <c r="B54" s="45">
        <v>1.56</v>
      </c>
      <c r="C54" s="45">
        <f t="shared" si="1"/>
        <v>1.38</v>
      </c>
      <c r="D54" s="45">
        <f t="shared" si="1"/>
        <v>2.56</v>
      </c>
      <c r="E54" s="183" t="s">
        <v>2050</v>
      </c>
      <c r="F54" s="189" t="s">
        <v>2051</v>
      </c>
      <c r="G54" s="185"/>
      <c r="H54" s="185" t="s">
        <v>2052</v>
      </c>
      <c r="I54" s="112">
        <v>0</v>
      </c>
      <c r="J54" s="112">
        <v>0</v>
      </c>
    </row>
    <row r="55" spans="1:10" ht="13.5" customHeight="1">
      <c r="A55" s="45">
        <v>0.4</v>
      </c>
      <c r="B55" s="45">
        <v>1.57</v>
      </c>
      <c r="C55" s="45">
        <f t="shared" si="1"/>
        <v>1.4</v>
      </c>
      <c r="D55" s="45">
        <f t="shared" si="1"/>
        <v>2.5700000000000003</v>
      </c>
      <c r="E55" s="183" t="s">
        <v>2053</v>
      </c>
      <c r="F55" s="189" t="s">
        <v>2054</v>
      </c>
      <c r="G55" s="185"/>
      <c r="H55" s="185" t="s">
        <v>327</v>
      </c>
      <c r="I55" s="112">
        <v>0</v>
      </c>
      <c r="J55" s="112">
        <v>0</v>
      </c>
    </row>
    <row r="56" spans="1:10" ht="13.5" customHeight="1">
      <c r="A56" s="45">
        <v>0.41</v>
      </c>
      <c r="B56" s="45">
        <v>1.58</v>
      </c>
      <c r="C56" s="45">
        <f t="shared" si="1"/>
        <v>1.41</v>
      </c>
      <c r="D56" s="45">
        <f t="shared" si="1"/>
        <v>2.58</v>
      </c>
      <c r="E56" s="183" t="s">
        <v>2055</v>
      </c>
      <c r="F56" s="192" t="s">
        <v>2056</v>
      </c>
      <c r="G56" s="185"/>
      <c r="H56" s="185" t="s">
        <v>335</v>
      </c>
      <c r="I56" s="112">
        <v>0</v>
      </c>
      <c r="J56" s="112">
        <v>0</v>
      </c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3097.2389499999999</v>
      </c>
      <c r="D57" s="45">
        <f t="shared" si="1"/>
        <v>11833.1817625</v>
      </c>
      <c r="E57" s="183" t="s">
        <v>2057</v>
      </c>
      <c r="F57" s="192" t="s">
        <v>2058</v>
      </c>
      <c r="G57" s="185"/>
      <c r="H57" s="185" t="s">
        <v>344</v>
      </c>
      <c r="I57" s="112">
        <v>58967.98</v>
      </c>
      <c r="J57" s="112">
        <v>59524.99</v>
      </c>
    </row>
    <row r="58" spans="1:10" ht="13.5" customHeight="1">
      <c r="A58" s="45">
        <v>0.43</v>
      </c>
      <c r="B58" s="45">
        <v>1.6</v>
      </c>
      <c r="C58" s="45">
        <f>IF(LEN(I58)=0,"",1+ABS((I58*A58)/LEN(I58))+A58)</f>
        <v>53603.132890000001</v>
      </c>
      <c r="D58" s="45">
        <f t="shared" si="1"/>
        <v>199450.79680000001</v>
      </c>
      <c r="E58" s="186" t="s">
        <v>2059</v>
      </c>
      <c r="F58" s="193" t="s">
        <v>2060</v>
      </c>
      <c r="G58" s="185"/>
      <c r="H58" s="179" t="s">
        <v>353</v>
      </c>
      <c r="I58" s="114">
        <v>1246551.23</v>
      </c>
      <c r="J58" s="114">
        <v>1246551.23</v>
      </c>
    </row>
    <row r="59" spans="1:10" ht="13.5" customHeight="1">
      <c r="A59" s="45">
        <v>0.44</v>
      </c>
      <c r="B59" s="45">
        <v>1.61</v>
      </c>
      <c r="C59" s="45">
        <f t="shared" si="1"/>
        <v>4693405.6679666666</v>
      </c>
      <c r="D59" s="45">
        <f t="shared" si="1"/>
        <v>18876604.05809091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128001933.48999998</v>
      </c>
      <c r="J59" s="194">
        <f>IFERROR(IF(AND(J60,J66,J67,J68,J72,J77,J78,J83,J84,J85,J86)="","",SUM(J60,J66,J67,J68,J72,J77,J78,J83,J84,J85,J86)),"")</f>
        <v>128970568.90000001</v>
      </c>
    </row>
    <row r="60" spans="1:10" ht="13.5" customHeight="1">
      <c r="A60" s="45">
        <v>0.45</v>
      </c>
      <c r="B60" s="45">
        <v>1.62</v>
      </c>
      <c r="C60" s="45">
        <f t="shared" si="1"/>
        <v>1549878.047772727</v>
      </c>
      <c r="D60" s="45">
        <f t="shared" si="1"/>
        <v>5326279.5249999994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37885872.389999993</v>
      </c>
      <c r="J60" s="111">
        <f t="array" ref="J60">IF(AND(ISBLANK(J61:J65)),"",SUM(J61:J65))</f>
        <v>32878252.499999996</v>
      </c>
    </row>
    <row r="61" spans="1:10" ht="13.5" customHeight="1">
      <c r="A61" s="45">
        <v>0.46</v>
      </c>
      <c r="B61" s="45">
        <v>1.63</v>
      </c>
      <c r="C61" s="45">
        <f t="shared" si="1"/>
        <v>875661.35285454534</v>
      </c>
      <c r="D61" s="45">
        <f t="shared" si="1"/>
        <v>4828773.9212499997</v>
      </c>
      <c r="E61" s="183" t="s">
        <v>1983</v>
      </c>
      <c r="F61" s="189" t="s">
        <v>2064</v>
      </c>
      <c r="G61" s="185"/>
      <c r="H61" s="185" t="s">
        <v>378</v>
      </c>
      <c r="I61" s="112">
        <v>20939693.09</v>
      </c>
      <c r="J61" s="112">
        <v>23699491</v>
      </c>
    </row>
    <row r="62" spans="1:10" ht="13.5" customHeight="1">
      <c r="A62" s="45">
        <v>0.47</v>
      </c>
      <c r="B62" s="45">
        <v>1.64</v>
      </c>
      <c r="C62" s="45">
        <f t="shared" si="1"/>
        <v>149579.81505999999</v>
      </c>
      <c r="D62" s="45">
        <f t="shared" si="1"/>
        <v>202966.34384000002</v>
      </c>
      <c r="E62" s="183" t="s">
        <v>1985</v>
      </c>
      <c r="F62" s="189" t="s">
        <v>2065</v>
      </c>
      <c r="G62" s="185"/>
      <c r="H62" s="185" t="s">
        <v>2066</v>
      </c>
      <c r="I62" s="112">
        <v>3182517.98</v>
      </c>
      <c r="J62" s="112">
        <v>1237583.56</v>
      </c>
    </row>
    <row r="63" spans="1:10" ht="13.5" customHeight="1">
      <c r="A63" s="45">
        <v>0.48</v>
      </c>
      <c r="B63" s="45">
        <v>1.65</v>
      </c>
      <c r="C63" s="45">
        <f t="shared" si="1"/>
        <v>505055.46530909085</v>
      </c>
      <c r="D63" s="45">
        <f t="shared" si="1"/>
        <v>1528928.4785714282</v>
      </c>
      <c r="E63" s="183" t="s">
        <v>1988</v>
      </c>
      <c r="F63" s="189" t="s">
        <v>2067</v>
      </c>
      <c r="G63" s="185"/>
      <c r="H63" s="185" t="s">
        <v>393</v>
      </c>
      <c r="I63" s="112">
        <v>11574153.83</v>
      </c>
      <c r="J63" s="112">
        <v>6486352</v>
      </c>
    </row>
    <row r="64" spans="1:10" ht="13.5" customHeight="1">
      <c r="A64" s="45">
        <v>0.49</v>
      </c>
      <c r="B64" s="45">
        <v>1.66</v>
      </c>
      <c r="C64" s="45">
        <f t="shared" si="1"/>
        <v>98189.328559999994</v>
      </c>
      <c r="D64" s="45">
        <f t="shared" si="1"/>
        <v>205303.5667</v>
      </c>
      <c r="E64" s="183" t="s">
        <v>1991</v>
      </c>
      <c r="F64" s="189" t="s">
        <v>2068</v>
      </c>
      <c r="G64" s="185"/>
      <c r="H64" s="185" t="s">
        <v>400</v>
      </c>
      <c r="I64" s="112">
        <v>2003833.44</v>
      </c>
      <c r="J64" s="112">
        <v>1236752.45</v>
      </c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10316.724999999999</v>
      </c>
      <c r="D65" s="45">
        <f t="shared" si="2"/>
        <v>40467.417588888886</v>
      </c>
      <c r="E65" s="183" t="s">
        <v>1994</v>
      </c>
      <c r="F65" s="189" t="s">
        <v>2069</v>
      </c>
      <c r="G65" s="185"/>
      <c r="H65" s="185" t="s">
        <v>408</v>
      </c>
      <c r="I65" s="112">
        <v>185674.05</v>
      </c>
      <c r="J65" s="112">
        <v>218073.49</v>
      </c>
    </row>
    <row r="66" spans="1:10" ht="13.5" customHeight="1">
      <c r="A66" s="45">
        <v>0.51</v>
      </c>
      <c r="B66" s="45">
        <v>1.68</v>
      </c>
      <c r="C66" s="45">
        <f t="shared" si="2"/>
        <v>1.51</v>
      </c>
      <c r="D66" s="45">
        <f t="shared" si="2"/>
        <v>2.6799999999999997</v>
      </c>
      <c r="E66" s="183" t="s">
        <v>1999</v>
      </c>
      <c r="F66" s="192" t="s">
        <v>2070</v>
      </c>
      <c r="G66" s="185"/>
      <c r="H66" s="185" t="s">
        <v>414</v>
      </c>
      <c r="I66" s="112">
        <v>0</v>
      </c>
      <c r="J66" s="112">
        <v>0</v>
      </c>
    </row>
    <row r="67" spans="1:10" ht="13.5" customHeight="1">
      <c r="A67" s="45">
        <v>0.52</v>
      </c>
      <c r="B67" s="45">
        <v>1.69</v>
      </c>
      <c r="C67" s="45">
        <f t="shared" si="2"/>
        <v>1148.9955500000001</v>
      </c>
      <c r="D67" s="45">
        <f t="shared" si="2"/>
        <v>36919.440577777772</v>
      </c>
      <c r="E67" s="183" t="s">
        <v>2009</v>
      </c>
      <c r="F67" s="192" t="s">
        <v>2071</v>
      </c>
      <c r="G67" s="185"/>
      <c r="H67" s="185" t="s">
        <v>423</v>
      </c>
      <c r="I67" s="112">
        <v>17653.47</v>
      </c>
      <c r="J67" s="112">
        <v>196598.08</v>
      </c>
    </row>
    <row r="68" spans="1:10" ht="13.5" customHeight="1">
      <c r="A68" s="45">
        <v>0.53</v>
      </c>
      <c r="B68" s="45">
        <v>1.7</v>
      </c>
      <c r="C68" s="45">
        <f t="shared" si="2"/>
        <v>3542616.8717</v>
      </c>
      <c r="D68" s="45">
        <f t="shared" si="2"/>
        <v>12792982.456999999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66841798.899999999</v>
      </c>
      <c r="J68" s="111">
        <f t="array" ref="J68">IF(AND(ISBLANK(J69:J71)),"",SUM(J69:J71))</f>
        <v>75252822.099999994</v>
      </c>
    </row>
    <row r="69" spans="1:10" ht="13.5" customHeight="1">
      <c r="A69" s="45">
        <v>0.54</v>
      </c>
      <c r="B69" s="45">
        <v>1.71</v>
      </c>
      <c r="C69" s="45">
        <f t="shared" si="2"/>
        <v>1.54</v>
      </c>
      <c r="D69" s="45">
        <f t="shared" si="2"/>
        <v>2.71</v>
      </c>
      <c r="E69" s="183" t="s">
        <v>2015</v>
      </c>
      <c r="F69" s="189" t="s">
        <v>2074</v>
      </c>
      <c r="G69" s="185"/>
      <c r="H69" s="185" t="s">
        <v>429</v>
      </c>
      <c r="I69" s="112">
        <v>0</v>
      </c>
      <c r="J69" s="112">
        <v>0</v>
      </c>
    </row>
    <row r="70" spans="1:10" ht="13.5" customHeight="1">
      <c r="A70" s="45">
        <v>0.55000000000000004</v>
      </c>
      <c r="B70" s="45">
        <v>1.72</v>
      </c>
      <c r="C70" s="45">
        <f t="shared" si="2"/>
        <v>582724.49300000013</v>
      </c>
      <c r="D70" s="45">
        <f t="shared" si="2"/>
        <v>2789291.9056363641</v>
      </c>
      <c r="E70" s="183" t="s">
        <v>2017</v>
      </c>
      <c r="F70" s="189" t="s">
        <v>2075</v>
      </c>
      <c r="G70" s="185"/>
      <c r="H70" s="185" t="s">
        <v>437</v>
      </c>
      <c r="I70" s="112">
        <v>10594962.6</v>
      </c>
      <c r="J70" s="112">
        <v>17838477.350000001</v>
      </c>
    </row>
    <row r="71" spans="1:10" ht="13.5" customHeight="1">
      <c r="A71" s="45">
        <v>0.56000000000000005</v>
      </c>
      <c r="B71" s="45">
        <v>1.73</v>
      </c>
      <c r="C71" s="45">
        <f t="shared" si="2"/>
        <v>3149824.3928</v>
      </c>
      <c r="D71" s="45">
        <f t="shared" si="2"/>
        <v>9029713.3134090919</v>
      </c>
      <c r="E71" s="183" t="s">
        <v>2019</v>
      </c>
      <c r="F71" s="189" t="s">
        <v>2076</v>
      </c>
      <c r="G71" s="185"/>
      <c r="H71" s="185" t="s">
        <v>444</v>
      </c>
      <c r="I71" s="112">
        <v>56246836.299999997</v>
      </c>
      <c r="J71" s="112">
        <v>57414344.75</v>
      </c>
    </row>
    <row r="72" spans="1:10" ht="13.5" customHeight="1">
      <c r="A72" s="45">
        <v>0.56999999999999995</v>
      </c>
      <c r="B72" s="45">
        <v>1.74</v>
      </c>
      <c r="C72" s="45">
        <f t="shared" si="2"/>
        <v>96632.771679999991</v>
      </c>
      <c r="D72" s="45">
        <f t="shared" si="2"/>
        <v>204014.30523999999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1695284.24</v>
      </c>
      <c r="J72" s="111">
        <f t="array" ref="J72">IF(AND(ISBLANK(J73:J76)),"",SUM(J73:J76))</f>
        <v>1172480.26</v>
      </c>
    </row>
    <row r="73" spans="1:10" ht="13.5" customHeight="1">
      <c r="A73" s="45">
        <v>0.57999999999999996</v>
      </c>
      <c r="B73" s="45">
        <v>1.75</v>
      </c>
      <c r="C73" s="45">
        <f t="shared" si="2"/>
        <v>62460.441939999997</v>
      </c>
      <c r="D73" s="45">
        <f t="shared" si="2"/>
        <v>185221.22925</v>
      </c>
      <c r="E73" s="183" t="s">
        <v>2078</v>
      </c>
      <c r="F73" s="189" t="s">
        <v>2046</v>
      </c>
      <c r="G73" s="185"/>
      <c r="H73" s="185" t="s">
        <v>262</v>
      </c>
      <c r="I73" s="112">
        <v>1076876.93</v>
      </c>
      <c r="J73" s="112">
        <v>1058391.31</v>
      </c>
    </row>
    <row r="74" spans="1:10" ht="13.5" customHeight="1">
      <c r="A74" s="45">
        <v>0.59</v>
      </c>
      <c r="B74" s="45">
        <v>1.76</v>
      </c>
      <c r="C74" s="45">
        <f t="shared" si="2"/>
        <v>31088.75817777777</v>
      </c>
      <c r="D74" s="45">
        <f t="shared" si="2"/>
        <v>4336.5334000000003</v>
      </c>
      <c r="E74" s="183" t="s">
        <v>2079</v>
      </c>
      <c r="F74" s="189" t="s">
        <v>2049</v>
      </c>
      <c r="G74" s="185"/>
      <c r="H74" s="185" t="s">
        <v>459</v>
      </c>
      <c r="I74" s="112">
        <v>474211.04</v>
      </c>
      <c r="J74" s="112">
        <v>19698.97</v>
      </c>
    </row>
    <row r="75" spans="1:10" ht="13.5" customHeight="1">
      <c r="A75" s="45">
        <v>0.6</v>
      </c>
      <c r="B75" s="45">
        <v>1.77</v>
      </c>
      <c r="C75" s="45">
        <f t="shared" si="2"/>
        <v>1.6</v>
      </c>
      <c r="D75" s="45">
        <f t="shared" si="2"/>
        <v>2.77</v>
      </c>
      <c r="E75" s="183" t="s">
        <v>2080</v>
      </c>
      <c r="F75" s="189" t="s">
        <v>2051</v>
      </c>
      <c r="G75" s="185"/>
      <c r="H75" s="185" t="s">
        <v>464</v>
      </c>
      <c r="I75" s="112">
        <v>0</v>
      </c>
      <c r="J75" s="112">
        <v>0</v>
      </c>
    </row>
    <row r="76" spans="1:10" ht="13.5" customHeight="1">
      <c r="A76" s="45">
        <v>0.61</v>
      </c>
      <c r="B76" s="45">
        <v>1.78</v>
      </c>
      <c r="C76" s="45">
        <f t="shared" si="2"/>
        <v>9774.9127444444439</v>
      </c>
      <c r="D76" s="45">
        <f t="shared" si="2"/>
        <v>21004.55055</v>
      </c>
      <c r="E76" s="183" t="s">
        <v>2081</v>
      </c>
      <c r="F76" s="189" t="s">
        <v>2054</v>
      </c>
      <c r="G76" s="185"/>
      <c r="H76" s="185" t="s">
        <v>2082</v>
      </c>
      <c r="I76" s="112">
        <v>144196.26999999999</v>
      </c>
      <c r="J76" s="112">
        <v>94389.98</v>
      </c>
    </row>
    <row r="77" spans="1:10" ht="13.5" customHeight="1">
      <c r="A77" s="45">
        <v>0.62</v>
      </c>
      <c r="B77" s="45">
        <v>1.79</v>
      </c>
      <c r="C77" s="45">
        <f t="shared" si="2"/>
        <v>1.62</v>
      </c>
      <c r="D77" s="45">
        <f t="shared" si="2"/>
        <v>2.79</v>
      </c>
      <c r="E77" s="183" t="s">
        <v>2027</v>
      </c>
      <c r="F77" s="188" t="s">
        <v>2056</v>
      </c>
      <c r="G77" s="185"/>
      <c r="H77" s="185" t="s">
        <v>586</v>
      </c>
      <c r="I77" s="112">
        <v>0</v>
      </c>
      <c r="J77" s="112">
        <v>0</v>
      </c>
    </row>
    <row r="78" spans="1:10" ht="13.5" customHeight="1">
      <c r="A78" s="45">
        <v>0.63</v>
      </c>
      <c r="B78" s="45">
        <v>1.8</v>
      </c>
      <c r="C78" s="45">
        <f t="shared" si="2"/>
        <v>1.63</v>
      </c>
      <c r="D78" s="45">
        <f t="shared" si="2"/>
        <v>2.8</v>
      </c>
      <c r="E78" s="183" t="s">
        <v>2029</v>
      </c>
      <c r="F78" s="188" t="s">
        <v>2083</v>
      </c>
      <c r="G78" s="185"/>
      <c r="H78" s="185" t="s">
        <v>469</v>
      </c>
      <c r="I78" s="112">
        <v>0</v>
      </c>
      <c r="J78" s="112">
        <v>0</v>
      </c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>
        <f t="shared" ref="C83:D98" si="3">IF(LEN(I83)=0,"",1+ABS((I83*A83)/LEN(I83))+A83)</f>
        <v>1.6400000000000001</v>
      </c>
      <c r="D83" s="45">
        <f t="shared" si="3"/>
        <v>2.81</v>
      </c>
      <c r="E83" s="183" t="s">
        <v>2032</v>
      </c>
      <c r="F83" s="188" t="s">
        <v>2085</v>
      </c>
      <c r="G83" s="185"/>
      <c r="H83" s="185" t="s">
        <v>211</v>
      </c>
      <c r="I83" s="112">
        <v>0</v>
      </c>
      <c r="J83" s="112">
        <v>0</v>
      </c>
    </row>
    <row r="84" spans="1:919" ht="13.5" customHeight="1">
      <c r="A84" s="45">
        <v>0.65</v>
      </c>
      <c r="B84" s="45">
        <v>1.82</v>
      </c>
      <c r="C84" s="45">
        <f t="shared" si="3"/>
        <v>1047813.830409091</v>
      </c>
      <c r="D84" s="45">
        <f t="shared" si="3"/>
        <v>2846905.1030181823</v>
      </c>
      <c r="E84" s="183" t="s">
        <v>2034</v>
      </c>
      <c r="F84" s="188" t="s">
        <v>2086</v>
      </c>
      <c r="G84" s="185"/>
      <c r="H84" s="185" t="s">
        <v>473</v>
      </c>
      <c r="I84" s="112">
        <v>17732206.129999999</v>
      </c>
      <c r="J84" s="112">
        <v>17206552.260000002</v>
      </c>
    </row>
    <row r="85" spans="1:919" ht="13.5" customHeight="1">
      <c r="A85" s="45">
        <v>0.66</v>
      </c>
      <c r="B85" s="45">
        <v>1.83</v>
      </c>
      <c r="C85" s="45">
        <f t="shared" si="3"/>
        <v>119316.12266666666</v>
      </c>
      <c r="D85" s="45">
        <f t="shared" si="3"/>
        <v>330829.29466666671</v>
      </c>
      <c r="E85" s="183" t="s">
        <v>2037</v>
      </c>
      <c r="F85" s="192" t="s">
        <v>2087</v>
      </c>
      <c r="G85" s="185"/>
      <c r="H85" s="185" t="s">
        <v>2088</v>
      </c>
      <c r="I85" s="112">
        <v>1627015.4</v>
      </c>
      <c r="J85" s="112">
        <v>1627015.4</v>
      </c>
    </row>
    <row r="86" spans="1:919" ht="13.5" customHeight="1">
      <c r="A86" s="45">
        <v>0.67</v>
      </c>
      <c r="B86" s="45">
        <v>1.84</v>
      </c>
      <c r="C86" s="45">
        <f t="shared" si="3"/>
        <v>147542.56832000002</v>
      </c>
      <c r="D86" s="45">
        <f t="shared" si="3"/>
        <v>146477.94900000002</v>
      </c>
      <c r="E86" s="183" t="s">
        <v>2043</v>
      </c>
      <c r="F86" s="192" t="s">
        <v>2089</v>
      </c>
      <c r="G86" s="185"/>
      <c r="H86" s="185" t="s">
        <v>478</v>
      </c>
      <c r="I86" s="112">
        <v>2202102.96</v>
      </c>
      <c r="J86" s="112">
        <v>636848.30000000005</v>
      </c>
    </row>
    <row r="87" spans="1:919" ht="13.5" customHeight="1">
      <c r="A87" s="45">
        <v>0.68</v>
      </c>
      <c r="B87" s="45">
        <v>1.85</v>
      </c>
      <c r="C87" s="45">
        <f t="shared" si="3"/>
        <v>18090849.285090912</v>
      </c>
      <c r="D87" s="45">
        <f t="shared" si="3"/>
        <v>46201580.003416672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292646064.19999999</v>
      </c>
      <c r="J87" s="194">
        <f>IFERROR(IF(AND(J19,J58,J59)="","",SUM(J19,J58,J59)),"")</f>
        <v>299685905.86000001</v>
      </c>
    </row>
    <row r="88" spans="1:919" ht="13.5" customHeight="1">
      <c r="A88" s="45">
        <v>0.69</v>
      </c>
      <c r="B88" s="45">
        <v>1.86</v>
      </c>
      <c r="C88" s="45">
        <f t="shared" si="3"/>
        <v>8082.0428124999989</v>
      </c>
      <c r="D88" s="45">
        <f t="shared" si="3"/>
        <v>23693.68</v>
      </c>
      <c r="E88" s="186" t="s">
        <v>2092</v>
      </c>
      <c r="F88" s="193" t="s">
        <v>2093</v>
      </c>
      <c r="G88" s="185"/>
      <c r="H88" s="179" t="s">
        <v>2094</v>
      </c>
      <c r="I88" s="114">
        <v>93685.25</v>
      </c>
      <c r="J88" s="114">
        <v>63685</v>
      </c>
    </row>
    <row r="89" spans="1:919" ht="13.5" customHeight="1">
      <c r="A89" s="45">
        <v>0.7</v>
      </c>
      <c r="B89" s="45">
        <v>1.87</v>
      </c>
      <c r="C89" s="45">
        <f t="shared" si="3"/>
        <v>17076487.084583331</v>
      </c>
      <c r="D89" s="45">
        <f t="shared" si="3"/>
        <v>46710980.779016666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292739749.44999999</v>
      </c>
      <c r="J89" s="194">
        <f>IFERROR(IF(AND(J87,J88)="","",SUM(J87,J88)),"")</f>
        <v>299749590.86000001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8014618.8962500002</v>
      </c>
      <c r="D92" s="45">
        <f t="shared" si="3"/>
        <v>20932414.524999999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87831421</v>
      </c>
      <c r="J92" s="111">
        <f t="array" ref="J92">IF(AND(ISBLANK(J93:J97)),"",(SUM(J93)-SUM(J94)+SUM(J95:J97)))</f>
        <v>88136470</v>
      </c>
    </row>
    <row r="93" spans="1:919" ht="13.5" customHeight="1">
      <c r="A93" s="45">
        <v>0.74</v>
      </c>
      <c r="B93" s="45">
        <v>1.91</v>
      </c>
      <c r="C93" s="45">
        <f t="shared" si="3"/>
        <v>8359862.2149999999</v>
      </c>
      <c r="D93" s="45">
        <f t="shared" si="3"/>
        <v>21577480.622499999</v>
      </c>
      <c r="E93" s="183" t="s">
        <v>1983</v>
      </c>
      <c r="F93" s="189" t="s">
        <v>2100</v>
      </c>
      <c r="G93" s="185"/>
      <c r="H93" s="185">
        <v>102</v>
      </c>
      <c r="I93" s="112">
        <v>90376870</v>
      </c>
      <c r="J93" s="112">
        <v>90376870</v>
      </c>
    </row>
    <row r="94" spans="1:919" ht="13.5" customHeight="1">
      <c r="A94" s="45">
        <v>0.75</v>
      </c>
      <c r="B94" s="45">
        <v>1.92</v>
      </c>
      <c r="C94" s="45">
        <f t="shared" si="3"/>
        <v>272728.42857142858</v>
      </c>
      <c r="D94" s="45">
        <f t="shared" si="3"/>
        <v>614512.63428571436</v>
      </c>
      <c r="E94" s="183" t="s">
        <v>1985</v>
      </c>
      <c r="F94" s="189" t="s">
        <v>2101</v>
      </c>
      <c r="G94" s="185"/>
      <c r="H94" s="185">
        <v>103</v>
      </c>
      <c r="I94" s="112">
        <v>2545449</v>
      </c>
      <c r="J94" s="112">
        <v>2240400</v>
      </c>
    </row>
    <row r="95" spans="1:919" ht="13.5" customHeight="1">
      <c r="A95" s="45">
        <v>0.76</v>
      </c>
      <c r="B95" s="45">
        <v>1.93</v>
      </c>
      <c r="C95" s="45">
        <f t="shared" si="3"/>
        <v>1.76</v>
      </c>
      <c r="D95" s="45">
        <f t="shared" si="3"/>
        <v>2.9299999999999997</v>
      </c>
      <c r="E95" s="183" t="s">
        <v>1988</v>
      </c>
      <c r="F95" s="189" t="s">
        <v>2102</v>
      </c>
      <c r="G95" s="185"/>
      <c r="H95" s="185">
        <v>104</v>
      </c>
      <c r="I95" s="112">
        <v>0</v>
      </c>
      <c r="J95" s="112">
        <v>0</v>
      </c>
    </row>
    <row r="96" spans="1:919" ht="13.5" customHeight="1">
      <c r="A96" s="45">
        <v>0.77</v>
      </c>
      <c r="B96" s="45">
        <v>1.94</v>
      </c>
      <c r="C96" s="45">
        <f t="shared" si="3"/>
        <v>1.77</v>
      </c>
      <c r="D96" s="45">
        <f t="shared" si="3"/>
        <v>2.94</v>
      </c>
      <c r="E96" s="183" t="s">
        <v>1991</v>
      </c>
      <c r="F96" s="189" t="s">
        <v>2103</v>
      </c>
      <c r="G96" s="185"/>
      <c r="H96" s="185">
        <v>105</v>
      </c>
      <c r="I96" s="112">
        <v>0</v>
      </c>
      <c r="J96" s="112">
        <v>0</v>
      </c>
    </row>
    <row r="97" spans="1:10" ht="13.5" customHeight="1">
      <c r="A97" s="45">
        <v>0.78</v>
      </c>
      <c r="B97" s="45">
        <v>1.95</v>
      </c>
      <c r="C97" s="45">
        <f t="shared" si="3"/>
        <v>1.78</v>
      </c>
      <c r="D97" s="45">
        <f t="shared" si="3"/>
        <v>2.95</v>
      </c>
      <c r="E97" s="183" t="s">
        <v>1994</v>
      </c>
      <c r="F97" s="189" t="s">
        <v>2104</v>
      </c>
      <c r="G97" s="185"/>
      <c r="H97" s="185">
        <v>106</v>
      </c>
      <c r="I97" s="112">
        <v>0</v>
      </c>
      <c r="J97" s="112">
        <v>0</v>
      </c>
    </row>
    <row r="98" spans="1:10" ht="13.5" customHeight="1">
      <c r="A98" s="45">
        <v>0.79</v>
      </c>
      <c r="B98" s="45">
        <v>1.96</v>
      </c>
      <c r="C98" s="45">
        <f t="shared" si="3"/>
        <v>698342.56219000008</v>
      </c>
      <c r="D98" s="45">
        <f t="shared" si="3"/>
        <v>2475134.92</v>
      </c>
      <c r="E98" s="183" t="s">
        <v>1999</v>
      </c>
      <c r="F98" s="192" t="s">
        <v>2105</v>
      </c>
      <c r="G98" s="185"/>
      <c r="H98" s="185">
        <v>107</v>
      </c>
      <c r="I98" s="112">
        <v>8839756.6099999994</v>
      </c>
      <c r="J98" s="112">
        <v>8839757</v>
      </c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3332441.0647272724</v>
      </c>
      <c r="D99" s="45">
        <f t="shared" si="4"/>
        <v>11283434.07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45821039.890000001</v>
      </c>
      <c r="J99" s="111">
        <f t="array" ref="J99">IF(AND(ISBLANK(J100:J101)),"",SUM(J100:J101))</f>
        <v>45821040</v>
      </c>
    </row>
    <row r="100" spans="1:10" ht="13.5" customHeight="1">
      <c r="A100" s="45">
        <v>0.81</v>
      </c>
      <c r="B100" s="45">
        <v>1.98</v>
      </c>
      <c r="C100" s="45">
        <f t="shared" si="4"/>
        <v>3374096.565536364</v>
      </c>
      <c r="D100" s="45">
        <f t="shared" si="4"/>
        <v>11340710.380000001</v>
      </c>
      <c r="E100" s="183" t="s">
        <v>2107</v>
      </c>
      <c r="F100" s="189" t="s">
        <v>2108</v>
      </c>
      <c r="G100" s="185"/>
      <c r="H100" s="185">
        <v>109</v>
      </c>
      <c r="I100" s="112">
        <v>45821039.890000001</v>
      </c>
      <c r="J100" s="112">
        <v>45821040</v>
      </c>
    </row>
    <row r="101" spans="1:10" ht="13.5" customHeight="1">
      <c r="A101" s="45">
        <v>0.82</v>
      </c>
      <c r="B101" s="45">
        <v>1.99</v>
      </c>
      <c r="C101" s="45">
        <f t="shared" si="4"/>
        <v>1.8199999999999998</v>
      </c>
      <c r="D101" s="45">
        <f t="shared" si="4"/>
        <v>2.99</v>
      </c>
      <c r="E101" s="183" t="s">
        <v>2109</v>
      </c>
      <c r="F101" s="189" t="s">
        <v>2110</v>
      </c>
      <c r="G101" s="185"/>
      <c r="H101" s="185">
        <v>110</v>
      </c>
      <c r="I101" s="112">
        <v>0</v>
      </c>
      <c r="J101" s="112">
        <v>0</v>
      </c>
    </row>
    <row r="102" spans="1:10" ht="13.5" customHeight="1">
      <c r="A102" s="45">
        <v>0.83</v>
      </c>
      <c r="B102" s="45">
        <v>2</v>
      </c>
      <c r="C102" s="45">
        <f t="shared" si="4"/>
        <v>1.83</v>
      </c>
      <c r="D102" s="45">
        <f t="shared" si="4"/>
        <v>3</v>
      </c>
      <c r="E102" s="183" t="s">
        <v>2012</v>
      </c>
      <c r="F102" s="192" t="s">
        <v>2111</v>
      </c>
      <c r="G102" s="185"/>
      <c r="H102" s="185">
        <v>111</v>
      </c>
      <c r="I102" s="111">
        <f t="array" ref="I102">IF(AND(ISBLANK(I103:I105)),"",SUM(I103:I105))</f>
        <v>0</v>
      </c>
      <c r="J102" s="111">
        <f t="array" ref="J102">IF(AND(ISBLANK(J103:J105)),"",SUM(J103:J105))</f>
        <v>0</v>
      </c>
    </row>
    <row r="103" spans="1:10" ht="13.5" customHeight="1">
      <c r="A103" s="45">
        <v>0.84</v>
      </c>
      <c r="B103" s="45">
        <v>2.0099999999999998</v>
      </c>
      <c r="C103" s="45">
        <f t="shared" si="4"/>
        <v>1.8399999999999999</v>
      </c>
      <c r="D103" s="45">
        <f t="shared" si="4"/>
        <v>3.01</v>
      </c>
      <c r="E103" s="183" t="s">
        <v>2015</v>
      </c>
      <c r="F103" s="189" t="s">
        <v>2112</v>
      </c>
      <c r="G103" s="185"/>
      <c r="H103" s="185">
        <v>112</v>
      </c>
      <c r="I103" s="112">
        <v>0</v>
      </c>
      <c r="J103" s="112">
        <v>0</v>
      </c>
    </row>
    <row r="104" spans="1:10" ht="25.5">
      <c r="A104" s="45">
        <v>0.85</v>
      </c>
      <c r="B104" s="45">
        <v>2.02</v>
      </c>
      <c r="C104" s="45">
        <f t="shared" si="4"/>
        <v>1.85</v>
      </c>
      <c r="D104" s="45">
        <f t="shared" si="4"/>
        <v>3.02</v>
      </c>
      <c r="E104" s="183" t="s">
        <v>2017</v>
      </c>
      <c r="F104" s="189" t="s">
        <v>2113</v>
      </c>
      <c r="G104" s="185"/>
      <c r="H104" s="185">
        <v>113</v>
      </c>
      <c r="I104" s="112">
        <v>0</v>
      </c>
      <c r="J104" s="112">
        <v>0</v>
      </c>
    </row>
    <row r="105" spans="1:10" ht="13.5" customHeight="1">
      <c r="A105" s="45">
        <v>0.86</v>
      </c>
      <c r="B105" s="45">
        <v>2.0299999999999998</v>
      </c>
      <c r="C105" s="45">
        <f t="shared" si="4"/>
        <v>1.8599999999999999</v>
      </c>
      <c r="D105" s="45">
        <f t="shared" si="4"/>
        <v>3.03</v>
      </c>
      <c r="E105" s="183" t="s">
        <v>2019</v>
      </c>
      <c r="F105" s="189" t="s">
        <v>2114</v>
      </c>
      <c r="G105" s="185"/>
      <c r="H105" s="185">
        <v>114</v>
      </c>
      <c r="I105" s="112">
        <v>0</v>
      </c>
      <c r="J105" s="112">
        <v>0</v>
      </c>
    </row>
    <row r="106" spans="1:10" ht="13.5" customHeight="1">
      <c r="A106" s="45">
        <v>0.87</v>
      </c>
      <c r="B106" s="45">
        <v>2.04</v>
      </c>
      <c r="C106" s="45">
        <f t="shared" si="4"/>
        <v>7129237.4237500001</v>
      </c>
      <c r="D106" s="45">
        <f t="shared" si="4"/>
        <v>15971930.334999999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65556189</v>
      </c>
      <c r="J106" s="111">
        <f t="array" ref="J106">IF(AND(ISBLANK(J107:J108)),"",SUM(J107:J108))</f>
        <v>62635009</v>
      </c>
    </row>
    <row r="107" spans="1:10" ht="13.5" customHeight="1">
      <c r="A107" s="45">
        <v>0.88</v>
      </c>
      <c r="B107" s="45">
        <v>2.0499999999999998</v>
      </c>
      <c r="C107" s="45">
        <f t="shared" si="4"/>
        <v>4215486.1535999998</v>
      </c>
      <c r="D107" s="45">
        <f t="shared" si="4"/>
        <v>12412760.99375</v>
      </c>
      <c r="E107" s="183" t="s">
        <v>2078</v>
      </c>
      <c r="F107" s="189" t="s">
        <v>2116</v>
      </c>
      <c r="G107" s="185"/>
      <c r="H107" s="185">
        <v>116</v>
      </c>
      <c r="I107" s="112">
        <v>52693553.420000002</v>
      </c>
      <c r="J107" s="112">
        <v>48440031</v>
      </c>
    </row>
    <row r="108" spans="1:10" ht="13.5" customHeight="1">
      <c r="A108" s="45">
        <v>0.89</v>
      </c>
      <c r="B108" s="45">
        <v>2.06</v>
      </c>
      <c r="C108" s="45">
        <f t="shared" si="4"/>
        <v>1040706.0414727273</v>
      </c>
      <c r="D108" s="45">
        <f t="shared" si="4"/>
        <v>3655209.895</v>
      </c>
      <c r="E108" s="183" t="s">
        <v>2079</v>
      </c>
      <c r="F108" s="189" t="s">
        <v>2117</v>
      </c>
      <c r="G108" s="185"/>
      <c r="H108" s="185">
        <v>117</v>
      </c>
      <c r="I108" s="112">
        <v>12862635.58</v>
      </c>
      <c r="J108" s="112">
        <v>14194978</v>
      </c>
    </row>
    <row r="109" spans="1:10" ht="13.5" customHeight="1">
      <c r="A109" s="45">
        <v>0.9</v>
      </c>
      <c r="B109" s="45">
        <v>2.0699999999999998</v>
      </c>
      <c r="C109" s="45">
        <f t="shared" si="4"/>
        <v>1.9</v>
      </c>
      <c r="D109" s="45">
        <f t="shared" si="4"/>
        <v>3.07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0</v>
      </c>
      <c r="J109" s="111">
        <f t="array" ref="J109">IF(AND(ISBLANK(J110:J111)),"",SUM(J110:J111))</f>
        <v>0</v>
      </c>
    </row>
    <row r="110" spans="1:10" ht="13.5" customHeight="1">
      <c r="A110" s="45">
        <v>0.91</v>
      </c>
      <c r="B110" s="45">
        <v>2.08</v>
      </c>
      <c r="C110" s="45">
        <f t="shared" si="4"/>
        <v>1.9100000000000001</v>
      </c>
      <c r="D110" s="45">
        <f t="shared" si="4"/>
        <v>3.08</v>
      </c>
      <c r="E110" s="183" t="s">
        <v>2119</v>
      </c>
      <c r="F110" s="189" t="s">
        <v>2120</v>
      </c>
      <c r="G110" s="185"/>
      <c r="H110" s="185">
        <v>119</v>
      </c>
      <c r="I110" s="112">
        <v>0</v>
      </c>
      <c r="J110" s="112">
        <v>0</v>
      </c>
    </row>
    <row r="111" spans="1:10" ht="13.5" customHeight="1">
      <c r="A111" s="45">
        <v>0.92</v>
      </c>
      <c r="B111" s="45">
        <v>2.09</v>
      </c>
      <c r="C111" s="45">
        <f t="shared" si="4"/>
        <v>1.92</v>
      </c>
      <c r="D111" s="45">
        <f t="shared" si="4"/>
        <v>3.09</v>
      </c>
      <c r="E111" s="183" t="s">
        <v>2121</v>
      </c>
      <c r="F111" s="189" t="s">
        <v>2122</v>
      </c>
      <c r="G111" s="185"/>
      <c r="H111" s="185">
        <v>120</v>
      </c>
      <c r="I111" s="112">
        <v>0</v>
      </c>
      <c r="J111" s="112">
        <v>0</v>
      </c>
    </row>
    <row r="112" spans="1:10" ht="13.5" customHeight="1">
      <c r="A112" s="45">
        <v>0.93</v>
      </c>
      <c r="B112" s="45">
        <v>2.1</v>
      </c>
      <c r="C112" s="45">
        <f t="shared" si="4"/>
        <v>17589549.025000002</v>
      </c>
      <c r="D112" s="45">
        <f t="shared" si="4"/>
        <v>47934200.833333336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208048406.5</v>
      </c>
      <c r="J112" s="194">
        <f>IFERROR(IF(AND(J92,J98,J99,J102,J106,J109)="","",SUM(J92,J98,J99,J102,J106)-SUM(J109)),"")</f>
        <v>205432276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17967818.874999996</v>
      </c>
      <c r="D114" s="45">
        <f t="shared" si="4"/>
        <v>48390717.022222221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208048406.5</v>
      </c>
      <c r="J114" s="194">
        <f>IFERROR(IF(AND(J112,J113)="","",SUM(J112,J113)),"")</f>
        <v>205432276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901545.39017272717</v>
      </c>
      <c r="D116" s="45">
        <f t="shared" si="4"/>
        <v>2394361.4894909095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10223688.27</v>
      </c>
      <c r="J116" s="194">
        <f>IFERROR(IF(AND(J117,J126,J127,J128)="","",SUM(J117,J126,J127,J128)),"")</f>
        <v>12307449.460000001</v>
      </c>
    </row>
    <row r="117" spans="1:919" ht="13.5" customHeight="1">
      <c r="A117" s="45">
        <v>0.98</v>
      </c>
      <c r="B117" s="45">
        <v>2.15</v>
      </c>
      <c r="C117" s="45">
        <f t="shared" si="4"/>
        <v>102819.86144444445</v>
      </c>
      <c r="D117" s="45">
        <f t="shared" si="4"/>
        <v>516551.39569999999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944245.85000000009</v>
      </c>
      <c r="J117" s="111">
        <f>IFERROR(IF(AND(J118,J123,J124,J125)="","",SUM(J118,J123,J124,J125)),"")</f>
        <v>2402549.98</v>
      </c>
    </row>
    <row r="118" spans="1:919" ht="13.5" customHeight="1">
      <c r="A118" s="45">
        <v>0.99</v>
      </c>
      <c r="B118" s="45">
        <v>2.16</v>
      </c>
      <c r="C118" s="45">
        <f t="shared" si="4"/>
        <v>27960.352299999999</v>
      </c>
      <c r="D118" s="45">
        <f t="shared" si="4"/>
        <v>369896.89168</v>
      </c>
      <c r="E118" s="183" t="s">
        <v>1983</v>
      </c>
      <c r="F118" s="189" t="s">
        <v>2129</v>
      </c>
      <c r="G118" s="185"/>
      <c r="H118" s="185">
        <v>126</v>
      </c>
      <c r="I118" s="112">
        <v>254166.93</v>
      </c>
      <c r="J118" s="112">
        <v>1712470.98</v>
      </c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>
        <f>IF(LEN(I123)=0,"",1+ABS((I123*A123)/LEN(I123))+A123)</f>
        <v>77444.199911111107</v>
      </c>
      <c r="D123" s="45">
        <f>IF(LEN(J123)=0,"",1+ABS((J123*B123)/LEN(J123))+B123)</f>
        <v>249581.74166666667</v>
      </c>
      <c r="E123" s="183" t="s">
        <v>1985</v>
      </c>
      <c r="F123" s="189" t="s">
        <v>2131</v>
      </c>
      <c r="G123" s="185"/>
      <c r="H123" s="185">
        <v>127</v>
      </c>
      <c r="I123" s="112">
        <v>690078.92</v>
      </c>
      <c r="J123" s="112">
        <v>690079</v>
      </c>
    </row>
    <row r="124" spans="1:919" ht="13.5" customHeight="1">
      <c r="A124" s="45">
        <v>1.02</v>
      </c>
      <c r="B124" s="45">
        <v>2.1800000000000002</v>
      </c>
      <c r="C124" s="45">
        <f>IF(LEN(I124)=0,"",1+ABS((I124*A124)/LEN(I124))+A124)</f>
        <v>2.02</v>
      </c>
      <c r="D124" s="45">
        <f t="shared" ref="D124:D147" si="5">IF(LEN(J124)=0,"",1+ABS((J124*B124)/LEN(J124))+B124)</f>
        <v>3.18</v>
      </c>
      <c r="E124" s="183" t="s">
        <v>1988</v>
      </c>
      <c r="F124" s="189" t="s">
        <v>2132</v>
      </c>
      <c r="G124" s="185"/>
      <c r="H124" s="185">
        <v>128</v>
      </c>
      <c r="I124" s="112">
        <v>0</v>
      </c>
      <c r="J124" s="112">
        <v>0</v>
      </c>
    </row>
    <row r="125" spans="1:919" ht="13.5" customHeight="1">
      <c r="A125" s="45">
        <v>1.03</v>
      </c>
      <c r="B125" s="45">
        <v>2.19</v>
      </c>
      <c r="C125" s="45">
        <f t="shared" ref="C125:C147" si="6">IF(LEN(I125)=0,"",1+ABS((I125*A125)/LEN(I125))+A125)</f>
        <v>2.0300000000000002</v>
      </c>
      <c r="D125" s="45">
        <f t="shared" si="5"/>
        <v>3.19</v>
      </c>
      <c r="E125" s="183" t="s">
        <v>1991</v>
      </c>
      <c r="F125" s="189" t="s">
        <v>2133</v>
      </c>
      <c r="G125" s="185"/>
      <c r="H125" s="185">
        <v>129</v>
      </c>
      <c r="I125" s="112">
        <v>0</v>
      </c>
      <c r="J125" s="112">
        <v>0</v>
      </c>
    </row>
    <row r="126" spans="1:919" ht="13.5" customHeight="1">
      <c r="A126" s="45">
        <v>1.04</v>
      </c>
      <c r="B126" s="45">
        <v>2.2000000000000002</v>
      </c>
      <c r="C126" s="45">
        <f t="shared" si="6"/>
        <v>731.34</v>
      </c>
      <c r="D126" s="45">
        <f t="shared" si="5"/>
        <v>1545.9500000000003</v>
      </c>
      <c r="E126" s="183" t="s">
        <v>1999</v>
      </c>
      <c r="F126" s="192" t="s">
        <v>2134</v>
      </c>
      <c r="G126" s="185"/>
      <c r="H126" s="185">
        <v>130</v>
      </c>
      <c r="I126" s="112">
        <v>2805</v>
      </c>
      <c r="J126" s="112">
        <v>2805</v>
      </c>
    </row>
    <row r="127" spans="1:919" ht="13.5" customHeight="1">
      <c r="A127" s="45">
        <v>1.05</v>
      </c>
      <c r="B127" s="45">
        <v>2.21</v>
      </c>
      <c r="C127" s="45">
        <f t="shared" si="6"/>
        <v>1284998.2000000002</v>
      </c>
      <c r="D127" s="45">
        <f t="shared" si="5"/>
        <v>2028840.5550800001</v>
      </c>
      <c r="E127" s="183" t="s">
        <v>2009</v>
      </c>
      <c r="F127" s="192" t="s">
        <v>2135</v>
      </c>
      <c r="G127" s="185"/>
      <c r="H127" s="185">
        <v>131</v>
      </c>
      <c r="I127" s="112">
        <v>8566641</v>
      </c>
      <c r="J127" s="112">
        <v>9180259.4800000004</v>
      </c>
    </row>
    <row r="128" spans="1:919" ht="13.5" customHeight="1">
      <c r="A128" s="45">
        <v>1.06</v>
      </c>
      <c r="B128" s="45">
        <v>2.2200000000000002</v>
      </c>
      <c r="C128" s="45">
        <f t="shared" si="6"/>
        <v>83623.860577777785</v>
      </c>
      <c r="D128" s="45">
        <f t="shared" si="5"/>
        <v>267082.17</v>
      </c>
      <c r="E128" s="183" t="s">
        <v>2012</v>
      </c>
      <c r="F128" s="192" t="s">
        <v>2136</v>
      </c>
      <c r="G128" s="185"/>
      <c r="H128" s="185">
        <v>132</v>
      </c>
      <c r="I128" s="112">
        <v>709996.42</v>
      </c>
      <c r="J128" s="112">
        <v>721835</v>
      </c>
    </row>
    <row r="129" spans="1:10" ht="13.5" customHeight="1">
      <c r="A129" s="45">
        <v>1.07</v>
      </c>
      <c r="B129" s="45">
        <v>2.23</v>
      </c>
      <c r="C129" s="45">
        <f t="shared" si="6"/>
        <v>2.0700000000000003</v>
      </c>
      <c r="D129" s="45">
        <f t="shared" si="5"/>
        <v>3.23</v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>
        <v>0</v>
      </c>
    </row>
    <row r="130" spans="1:10" ht="13.5" customHeight="1">
      <c r="A130" s="45">
        <v>1.08</v>
      </c>
      <c r="B130" s="45">
        <v>2.2400000000000002</v>
      </c>
      <c r="C130" s="45">
        <f t="shared" si="6"/>
        <v>7302173.6063636374</v>
      </c>
      <c r="D130" s="45">
        <f t="shared" si="5"/>
        <v>16687225.402036367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74373969.25</v>
      </c>
      <c r="J130" s="194">
        <f>IFERROR(IF(AND(J131,J138,J139,J140,J141,J142,J143)="","",SUM(J131,J138,J139,J140,J141,J142,J143)),"")</f>
        <v>81946180.260000005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4325509.2005272731</v>
      </c>
      <c r="D131" s="45">
        <f t="shared" si="5"/>
        <v>9827197.4268181827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43651906.619999997</v>
      </c>
      <c r="J131" s="111">
        <f t="array" ref="J131">IF(AND(ISBLANK(J132:J137)),"",SUM(J132:J137))</f>
        <v>48044060.420000002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1077484.4750000003</v>
      </c>
      <c r="D132" s="45">
        <f t="shared" si="5"/>
        <v>2172585.7729599997</v>
      </c>
      <c r="E132" s="183" t="s">
        <v>1983</v>
      </c>
      <c r="F132" s="189" t="s">
        <v>2140</v>
      </c>
      <c r="G132" s="185"/>
      <c r="H132" s="185">
        <v>136</v>
      </c>
      <c r="I132" s="112">
        <v>10774823.75</v>
      </c>
      <c r="J132" s="112">
        <v>9613196.9600000009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2.1100000000000003</v>
      </c>
      <c r="D133" s="45">
        <f t="shared" si="5"/>
        <v>3.27</v>
      </c>
      <c r="E133" s="183" t="s">
        <v>1985</v>
      </c>
      <c r="F133" s="189" t="s">
        <v>2141</v>
      </c>
      <c r="G133" s="185"/>
      <c r="H133" s="185">
        <v>137</v>
      </c>
      <c r="I133" s="112">
        <v>0</v>
      </c>
      <c r="J133" s="112">
        <v>0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3338798.5508363643</v>
      </c>
      <c r="D134" s="45">
        <f t="shared" si="5"/>
        <v>7763272.3789818184</v>
      </c>
      <c r="E134" s="183" t="s">
        <v>1988</v>
      </c>
      <c r="F134" s="189" t="s">
        <v>2129</v>
      </c>
      <c r="G134" s="185"/>
      <c r="H134" s="185">
        <v>138</v>
      </c>
      <c r="I134" s="112">
        <v>32791750.66</v>
      </c>
      <c r="J134" s="112">
        <v>37454368.460000001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12055.304662499999</v>
      </c>
      <c r="D135" s="45">
        <f t="shared" si="5"/>
        <v>372698.8816666666</v>
      </c>
      <c r="E135" s="183" t="s">
        <v>1991</v>
      </c>
      <c r="F135" s="189" t="s">
        <v>2131</v>
      </c>
      <c r="G135" s="185"/>
      <c r="H135" s="185">
        <v>139</v>
      </c>
      <c r="I135" s="112">
        <v>85332.21</v>
      </c>
      <c r="J135" s="112">
        <v>976495</v>
      </c>
    </row>
    <row r="136" spans="1:10" ht="13.5" customHeight="1">
      <c r="A136" s="45">
        <v>1.1399999999999999</v>
      </c>
      <c r="B136" s="45">
        <v>2.2999999999999998</v>
      </c>
      <c r="C136" s="45">
        <f t="shared" si="6"/>
        <v>2.1399999999999997</v>
      </c>
      <c r="D136" s="45">
        <f t="shared" si="5"/>
        <v>3.3</v>
      </c>
      <c r="E136" s="183" t="s">
        <v>1994</v>
      </c>
      <c r="F136" s="189" t="s">
        <v>2132</v>
      </c>
      <c r="G136" s="185"/>
      <c r="H136" s="185">
        <v>140</v>
      </c>
      <c r="I136" s="112">
        <v>0</v>
      </c>
      <c r="J136" s="112">
        <v>0</v>
      </c>
    </row>
    <row r="137" spans="1:10" ht="13.5" customHeight="1">
      <c r="A137" s="45">
        <v>1.1499999999999999</v>
      </c>
      <c r="B137" s="45">
        <v>2.31</v>
      </c>
      <c r="C137" s="45">
        <f t="shared" si="6"/>
        <v>2.15</v>
      </c>
      <c r="D137" s="45">
        <f t="shared" si="5"/>
        <v>3.31</v>
      </c>
      <c r="E137" s="183" t="s">
        <v>1997</v>
      </c>
      <c r="F137" s="189" t="s">
        <v>2133</v>
      </c>
      <c r="G137" s="185"/>
      <c r="H137" s="185">
        <v>141</v>
      </c>
      <c r="I137" s="112">
        <v>0</v>
      </c>
      <c r="J137" s="112">
        <v>0</v>
      </c>
    </row>
    <row r="138" spans="1:10" ht="13.5" customHeight="1">
      <c r="A138" s="45">
        <v>1.1599999999999999</v>
      </c>
      <c r="B138" s="45">
        <v>2.3199999999999998</v>
      </c>
      <c r="C138" s="45">
        <f t="shared" si="6"/>
        <v>2.16</v>
      </c>
      <c r="D138" s="45">
        <f t="shared" si="5"/>
        <v>3.32</v>
      </c>
      <c r="E138" s="183" t="s">
        <v>1999</v>
      </c>
      <c r="F138" s="192" t="s">
        <v>2142</v>
      </c>
      <c r="G138" s="185"/>
      <c r="H138" s="185">
        <v>142</v>
      </c>
      <c r="I138" s="112">
        <v>0</v>
      </c>
      <c r="J138" s="112">
        <v>0</v>
      </c>
    </row>
    <row r="139" spans="1:10" ht="13.5" customHeight="1">
      <c r="A139" s="45">
        <v>1.17</v>
      </c>
      <c r="B139" s="45">
        <v>2.33</v>
      </c>
      <c r="C139" s="45">
        <f t="shared" si="6"/>
        <v>2.17</v>
      </c>
      <c r="D139" s="45">
        <f t="shared" si="5"/>
        <v>3.33</v>
      </c>
      <c r="E139" s="183" t="s">
        <v>2009</v>
      </c>
      <c r="F139" s="192" t="s">
        <v>2085</v>
      </c>
      <c r="G139" s="185"/>
      <c r="H139" s="185">
        <v>143</v>
      </c>
      <c r="I139" s="112">
        <v>0</v>
      </c>
      <c r="J139" s="112">
        <v>0</v>
      </c>
    </row>
    <row r="140" spans="1:10" ht="13.5" customHeight="1">
      <c r="A140" s="45">
        <v>1.18</v>
      </c>
      <c r="B140" s="45">
        <v>2.34</v>
      </c>
      <c r="C140" s="45">
        <f t="shared" si="6"/>
        <v>2.1799999999999997</v>
      </c>
      <c r="D140" s="45">
        <f t="shared" si="5"/>
        <v>3.34</v>
      </c>
      <c r="E140" s="183" t="s">
        <v>2012</v>
      </c>
      <c r="F140" s="192" t="s">
        <v>2134</v>
      </c>
      <c r="G140" s="185"/>
      <c r="H140" s="185">
        <v>144</v>
      </c>
      <c r="I140" s="112">
        <v>0</v>
      </c>
      <c r="J140" s="112">
        <v>0</v>
      </c>
    </row>
    <row r="141" spans="1:10" ht="13.5" customHeight="1">
      <c r="A141" s="45">
        <v>1.19</v>
      </c>
      <c r="B141" s="45">
        <v>2.35</v>
      </c>
      <c r="C141" s="45">
        <f t="shared" si="6"/>
        <v>192616.82284000001</v>
      </c>
      <c r="D141" s="45">
        <f t="shared" si="5"/>
        <v>309826.13740000001</v>
      </c>
      <c r="E141" s="183" t="s">
        <v>2024</v>
      </c>
      <c r="F141" s="192" t="s">
        <v>2135</v>
      </c>
      <c r="G141" s="185"/>
      <c r="H141" s="185">
        <v>145</v>
      </c>
      <c r="I141" s="112">
        <v>1618610.36</v>
      </c>
      <c r="J141" s="112">
        <v>1318394.8400000001</v>
      </c>
    </row>
    <row r="142" spans="1:10" ht="13.5" customHeight="1">
      <c r="A142" s="45">
        <v>1.2</v>
      </c>
      <c r="B142" s="45">
        <v>2.36</v>
      </c>
      <c r="C142" s="45">
        <f t="shared" si="6"/>
        <v>173067.85360000003</v>
      </c>
      <c r="D142" s="45">
        <f t="shared" si="5"/>
        <v>14797.727999999999</v>
      </c>
      <c r="E142" s="183" t="s">
        <v>2027</v>
      </c>
      <c r="F142" s="192" t="s">
        <v>2143</v>
      </c>
      <c r="G142" s="185"/>
      <c r="H142" s="185">
        <v>146</v>
      </c>
      <c r="I142" s="112">
        <v>1442213.78</v>
      </c>
      <c r="J142" s="112">
        <v>31344</v>
      </c>
    </row>
    <row r="143" spans="1:10" ht="13.5" customHeight="1">
      <c r="A143" s="45">
        <v>1.21</v>
      </c>
      <c r="B143" s="45">
        <v>2.37</v>
      </c>
      <c r="C143" s="45">
        <f t="shared" si="6"/>
        <v>3042738.4438999998</v>
      </c>
      <c r="D143" s="45">
        <f t="shared" si="5"/>
        <v>9643646.241249999</v>
      </c>
      <c r="E143" s="183" t="s">
        <v>2029</v>
      </c>
      <c r="F143" s="192" t="s">
        <v>2136</v>
      </c>
      <c r="G143" s="185"/>
      <c r="H143" s="185">
        <v>147</v>
      </c>
      <c r="I143" s="112">
        <v>27661238.489999998</v>
      </c>
      <c r="J143" s="112">
        <v>32552381</v>
      </c>
    </row>
    <row r="144" spans="1:10" ht="13.5" customHeight="1">
      <c r="A144" s="45">
        <v>1.22</v>
      </c>
      <c r="B144" s="45">
        <v>2.38</v>
      </c>
      <c r="C144" s="45">
        <f t="shared" si="6"/>
        <v>9382651.5085818172</v>
      </c>
      <c r="D144" s="45">
        <f t="shared" si="5"/>
        <v>20393061.446690906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84597657.519999996</v>
      </c>
      <c r="J144" s="194">
        <f>IFERROR(IF(AND(J116,J129,J130)="","",SUM(J116,J129,J130)),"")</f>
        <v>94253629.719999999</v>
      </c>
    </row>
    <row r="145" spans="1:919" ht="13.5" customHeight="1">
      <c r="A145" s="45">
        <v>1.23</v>
      </c>
      <c r="B145" s="45">
        <v>2.39</v>
      </c>
      <c r="C145" s="45">
        <f t="shared" si="6"/>
        <v>29996223.79205</v>
      </c>
      <c r="D145" s="45">
        <f t="shared" si="5"/>
        <v>59687446.279233344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292646064.01999998</v>
      </c>
      <c r="J145" s="194">
        <f>IFERROR(IF(AND(J114,J144)="","",SUM(J114,J144)),"")</f>
        <v>299685905.72000003</v>
      </c>
    </row>
    <row r="146" spans="1:919" ht="13.5" customHeight="1">
      <c r="A146" s="45">
        <v>1.24</v>
      </c>
      <c r="B146" s="45">
        <v>2.4</v>
      </c>
      <c r="C146" s="45">
        <f t="shared" si="6"/>
        <v>14523.453750000001</v>
      </c>
      <c r="D146" s="45">
        <f t="shared" si="5"/>
        <v>30572.2</v>
      </c>
      <c r="E146" s="186" t="s">
        <v>2146</v>
      </c>
      <c r="F146" s="193" t="s">
        <v>2093</v>
      </c>
      <c r="G146" s="185"/>
      <c r="H146" s="179">
        <v>150</v>
      </c>
      <c r="I146" s="114">
        <v>93685.25</v>
      </c>
      <c r="J146" s="114">
        <v>63685</v>
      </c>
    </row>
    <row r="147" spans="1:919" ht="13.5" customHeight="1">
      <c r="A147" s="45">
        <v>1.25</v>
      </c>
      <c r="B147" s="45">
        <v>2.41</v>
      </c>
      <c r="C147" s="45">
        <f t="shared" si="6"/>
        <v>30493726.132291663</v>
      </c>
      <c r="D147" s="45">
        <f t="shared" si="5"/>
        <v>60199712.879600011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292739749.26999998</v>
      </c>
      <c r="J147" s="194">
        <f>IFERROR(IF(AND(J145,J146)="","",SUM(J145,J146)),"")</f>
        <v>299749590.72000003</v>
      </c>
    </row>
    <row r="148" spans="1:919">
      <c r="C148" s="45">
        <f>IF(ISERROR(ABS(LOG(ABS(SUM(C19:C147)),EXP(3)))),"",ABS(LOG(ABS(SUM(C19:C147)),EXP(3))))</f>
        <v>6.4011081616265058</v>
      </c>
      <c r="D148" s="45">
        <f>IF(ISERROR(ABS(LOG(ABS(SUM(D19:D147)),EXP(3)))),"",ABS(LOG(ABS(SUM(D19:D147)),EXP(3))))</f>
        <v>6.7420693855292528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2651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2925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4" t="str">
        <f>OP!C45</f>
        <v>Sarajevo. 31.10.2025</v>
      </c>
      <c r="F151" s="304"/>
      <c r="G151" s="159"/>
      <c r="H151" s="115"/>
      <c r="I151" s="160"/>
      <c r="J151" s="275" t="str">
        <f>OP!AJ45</f>
        <v>Adnan Hadžić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40:F40 H40:J40 E41:J149 E150:G150 I150:J150 E151 G151:J151 E155:J155 E17:J39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F932E"/>
  </sheetPr>
  <dimension ref="A1:AII190"/>
  <sheetViews>
    <sheetView showGridLines="0" view="pageLayout" topLeftCell="E151" zoomScaleNormal="100" workbookViewId="0">
      <selection activeCell="J178" sqref="J178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5" t="str">
        <f>BS!E1</f>
        <v>BOSNALIJEK DD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6" t="str">
        <f>BS!E3</f>
        <v>JUKIĆEVA 53, 71000 SARAJEVO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6" t="str">
        <f>BS!E5</f>
        <v>21.20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6" t="str">
        <f>BS!E7</f>
        <v>4200598340009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6" t="str">
        <f>BS!E9</f>
        <v>4200598340009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6"/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7" t="s">
        <v>2153</v>
      </c>
      <c r="F12" s="307"/>
      <c r="G12" s="307"/>
      <c r="H12" s="307"/>
      <c r="I12" s="307"/>
      <c r="J12" s="307"/>
    </row>
    <row r="13" spans="1:919" ht="15.75">
      <c r="E13" s="307" t="s">
        <v>2154</v>
      </c>
      <c r="F13" s="307"/>
      <c r="G13" s="307"/>
      <c r="H13" s="307"/>
      <c r="I13" s="307"/>
      <c r="J13" s="307"/>
    </row>
    <row r="14" spans="1:919" ht="15.75">
      <c r="E14" s="308" t="s">
        <v>2626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2636</v>
      </c>
      <c r="J16" s="196" t="s">
        <v>2637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86127.155175000007</v>
      </c>
      <c r="D19" s="45">
        <f>IF(LEN(J19)=0,"",1+ABS((J19*B19)/LEN(J19))+B19)</f>
        <v>17111406.59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103351374.21000001</v>
      </c>
      <c r="J19" s="194">
        <f>IFERROR(IF(AND(J20,J24,J28)="","",SUM(J20,J24,J28)),"")</f>
        <v>100655318</v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1.02</v>
      </c>
      <c r="D20" s="45">
        <f t="shared" si="0"/>
        <v>2.54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0</v>
      </c>
      <c r="J20" s="111">
        <f t="array" ref="J20">IF(AND(ISBLANK(J21:J23)),"",SUM(J21:J23))</f>
        <v>0</v>
      </c>
    </row>
    <row r="21" spans="1:919" s="37" customFormat="1" ht="14.25" customHeight="1">
      <c r="A21" s="45">
        <v>0.03</v>
      </c>
      <c r="B21" s="45">
        <v>1.55</v>
      </c>
      <c r="C21" s="45">
        <f t="shared" si="0"/>
        <v>1.03</v>
      </c>
      <c r="D21" s="45">
        <f t="shared" si="0"/>
        <v>2.5499999999999998</v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>
        <v>0</v>
      </c>
    </row>
    <row r="22" spans="1:919" s="37" customFormat="1" ht="14.25" customHeight="1">
      <c r="A22" s="45">
        <v>0.04</v>
      </c>
      <c r="B22" s="45">
        <v>1.56</v>
      </c>
      <c r="C22" s="45">
        <f t="shared" si="0"/>
        <v>1.04</v>
      </c>
      <c r="D22" s="45">
        <f t="shared" si="0"/>
        <v>2.56</v>
      </c>
      <c r="E22" s="197" t="s">
        <v>1985</v>
      </c>
      <c r="F22" s="201" t="s">
        <v>2159</v>
      </c>
      <c r="G22" s="188"/>
      <c r="H22" s="185">
        <v>204</v>
      </c>
      <c r="I22" s="112">
        <v>0</v>
      </c>
      <c r="J22" s="112">
        <v>0</v>
      </c>
    </row>
    <row r="23" spans="1:919" s="37" customFormat="1" ht="14.25" customHeight="1">
      <c r="A23" s="45">
        <v>0.06</v>
      </c>
      <c r="B23" s="45">
        <v>1.57</v>
      </c>
      <c r="C23" s="45">
        <f t="shared" si="0"/>
        <v>1.06</v>
      </c>
      <c r="D23" s="45">
        <f t="shared" si="0"/>
        <v>2.5700000000000003</v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>
        <v>0</v>
      </c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287829.47233636369</v>
      </c>
      <c r="D24" s="45">
        <f t="shared" si="0"/>
        <v>8490774.0600000005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45230177.510000005</v>
      </c>
      <c r="J24" s="111">
        <f t="array" ref="J24">IF(AND(ISBLANK(J25:J27)),"",SUM(J25:J27))</f>
        <v>42991248</v>
      </c>
    </row>
    <row r="25" spans="1:919" s="37" customFormat="1" ht="14.25" customHeight="1">
      <c r="A25" s="45">
        <v>0.08</v>
      </c>
      <c r="B25" s="45">
        <v>1.59</v>
      </c>
      <c r="C25" s="45">
        <f t="shared" si="0"/>
        <v>2455.7745777777782</v>
      </c>
      <c r="D25" s="45">
        <f t="shared" si="0"/>
        <v>201972.07500000001</v>
      </c>
      <c r="E25" s="197" t="s">
        <v>2002</v>
      </c>
      <c r="F25" s="201" t="s">
        <v>2158</v>
      </c>
      <c r="G25" s="188"/>
      <c r="H25" s="185">
        <v>207</v>
      </c>
      <c r="I25" s="112">
        <v>276153.14</v>
      </c>
      <c r="J25" s="112">
        <v>762149</v>
      </c>
    </row>
    <row r="26" spans="1:919" s="37" customFormat="1" ht="14.25" customHeight="1">
      <c r="A26" s="45">
        <v>0.09</v>
      </c>
      <c r="B26" s="45">
        <v>1.6</v>
      </c>
      <c r="C26" s="45">
        <f t="shared" si="0"/>
        <v>404107.53040000005</v>
      </c>
      <c r="D26" s="45">
        <f t="shared" si="0"/>
        <v>8430008.1999999993</v>
      </c>
      <c r="E26" s="197" t="s">
        <v>2004</v>
      </c>
      <c r="F26" s="201" t="s">
        <v>2159</v>
      </c>
      <c r="G26" s="188"/>
      <c r="H26" s="185">
        <v>208</v>
      </c>
      <c r="I26" s="112">
        <v>44900715.600000001</v>
      </c>
      <c r="J26" s="112">
        <v>42150028</v>
      </c>
    </row>
    <row r="27" spans="1:919" s="37" customFormat="1" ht="14.25" customHeight="1">
      <c r="A27" s="45">
        <v>0.1</v>
      </c>
      <c r="B27" s="45">
        <v>1.61</v>
      </c>
      <c r="C27" s="45">
        <f t="shared" si="0"/>
        <v>667.45962500000007</v>
      </c>
      <c r="D27" s="45">
        <f t="shared" si="0"/>
        <v>25463.472000000002</v>
      </c>
      <c r="E27" s="197" t="s">
        <v>2005</v>
      </c>
      <c r="F27" s="201" t="s">
        <v>2160</v>
      </c>
      <c r="G27" s="188"/>
      <c r="H27" s="185">
        <v>209</v>
      </c>
      <c r="I27" s="112">
        <v>53308.77</v>
      </c>
      <c r="J27" s="112">
        <v>79071</v>
      </c>
    </row>
    <row r="28" spans="1:919" s="37" customFormat="1" ht="14.25" customHeight="1">
      <c r="A28" s="45">
        <v>0.11</v>
      </c>
      <c r="B28" s="45">
        <v>1.62</v>
      </c>
      <c r="C28" s="45">
        <f t="shared" si="0"/>
        <v>639334.2736999999</v>
      </c>
      <c r="D28" s="45">
        <f t="shared" si="0"/>
        <v>11676976.795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58121196.699999996</v>
      </c>
      <c r="J28" s="111">
        <f t="array" ref="J28">IF(AND(ISBLANK(J29:J31)),"",SUM(J29:J31))</f>
        <v>57664070</v>
      </c>
    </row>
    <row r="29" spans="1:919" s="37" customFormat="1" ht="14.25" customHeight="1">
      <c r="A29" s="45">
        <v>0.12</v>
      </c>
      <c r="B29" s="45">
        <v>1.63</v>
      </c>
      <c r="C29" s="45">
        <f t="shared" si="0"/>
        <v>1.1200000000000001</v>
      </c>
      <c r="D29" s="45">
        <f t="shared" si="0"/>
        <v>2.63</v>
      </c>
      <c r="E29" s="197" t="s">
        <v>2107</v>
      </c>
      <c r="F29" s="201" t="s">
        <v>2158</v>
      </c>
      <c r="G29" s="188"/>
      <c r="H29" s="185">
        <v>211</v>
      </c>
      <c r="I29" s="112">
        <v>0</v>
      </c>
      <c r="J29" s="112">
        <v>0</v>
      </c>
    </row>
    <row r="30" spans="1:919" s="37" customFormat="1" ht="14.25" customHeight="1">
      <c r="A30" s="45">
        <v>0.13</v>
      </c>
      <c r="B30" s="45">
        <v>1.64</v>
      </c>
      <c r="C30" s="45">
        <f t="shared" si="0"/>
        <v>686841.77138181822</v>
      </c>
      <c r="D30" s="45">
        <f t="shared" si="0"/>
        <v>11819645.82</v>
      </c>
      <c r="E30" s="197" t="s">
        <v>2109</v>
      </c>
      <c r="F30" s="201" t="s">
        <v>2159</v>
      </c>
      <c r="G30" s="188"/>
      <c r="H30" s="185">
        <v>212</v>
      </c>
      <c r="I30" s="112">
        <v>58117285.039999999</v>
      </c>
      <c r="J30" s="112">
        <v>57656796</v>
      </c>
    </row>
    <row r="31" spans="1:919" s="37" customFormat="1" ht="14.25" customHeight="1">
      <c r="A31" s="45">
        <v>0.15</v>
      </c>
      <c r="B31" s="45">
        <v>1.65</v>
      </c>
      <c r="C31" s="45">
        <f t="shared" si="0"/>
        <v>84.971285714285713</v>
      </c>
      <c r="D31" s="45">
        <f t="shared" si="0"/>
        <v>3003.1749999999997</v>
      </c>
      <c r="E31" s="197" t="s">
        <v>2163</v>
      </c>
      <c r="F31" s="201" t="s">
        <v>2160</v>
      </c>
      <c r="G31" s="188"/>
      <c r="H31" s="185">
        <v>213</v>
      </c>
      <c r="I31" s="112">
        <v>3911.66</v>
      </c>
      <c r="J31" s="112">
        <v>7274</v>
      </c>
    </row>
    <row r="32" spans="1:919" s="37" customFormat="1" ht="14.25" customHeight="1">
      <c r="A32" s="45">
        <v>0.16</v>
      </c>
      <c r="B32" s="45">
        <v>1.66</v>
      </c>
      <c r="C32" s="45">
        <f t="shared" si="0"/>
        <v>212235.3044363636</v>
      </c>
      <c r="D32" s="45">
        <f t="shared" si="0"/>
        <v>1526358.4314285715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14591097.429999998</v>
      </c>
      <c r="J32" s="194">
        <f>IFERROR(IF(AND(J33,J54,J65,J66,J67,J68,J69,J74,J75,J79)="","",SUM(J33,J54,J65,J66,J67,J68,J69,J74,J75,J79)),"")</f>
        <v>6436440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659.5154</v>
      </c>
      <c r="D33" s="45">
        <f t="shared" si="0"/>
        <v>3342.67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30980.959999999999</v>
      </c>
      <c r="J33" s="111">
        <f>IFERROR(IF(AND(J34,J41,J42,J43,J44,J45,J46,J47,J48,J49,J50,J51,J52,J53)="","",SUM(J34,J41,J42,J43,J44,J45,J46,J47,J48,J49,J50,J51,J52,J53)),"")</f>
        <v>10000</v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698.25159999999994</v>
      </c>
      <c r="D34" s="45">
        <f t="shared" si="0"/>
        <v>3362.68</v>
      </c>
      <c r="E34" s="197" t="s">
        <v>1983</v>
      </c>
      <c r="F34" s="189" t="s">
        <v>2166</v>
      </c>
      <c r="G34" s="188"/>
      <c r="H34" s="185">
        <v>216</v>
      </c>
      <c r="I34" s="112">
        <v>30980.959999999999</v>
      </c>
      <c r="J34" s="112">
        <v>10000</v>
      </c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30.09.
tekuće godine</v>
      </c>
      <c r="J39" s="196" t="str">
        <f>J16</f>
        <v>Od 01.01. do 30.09.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>
        <f>IF(LEN(I41)=0,"",1+ABS((I41*A41)/LEN(I41))+A41)</f>
        <v>1.19</v>
      </c>
      <c r="D41" s="45">
        <f>IF(LEN(J41)=0,"",1+ABS((J41*B41)/LEN(J41))+B41)</f>
        <v>2.69</v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>
        <v>0</v>
      </c>
    </row>
    <row r="42" spans="1:919" s="37" customFormat="1" ht="24" customHeight="1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>
        <f t="shared" si="1"/>
        <v>2.7</v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>
        <v>0</v>
      </c>
    </row>
    <row r="43" spans="1:919" s="37" customFormat="1" ht="14.25" customHeight="1">
      <c r="A43" s="45">
        <v>0.21</v>
      </c>
      <c r="B43" s="45">
        <v>1.71</v>
      </c>
      <c r="C43" s="45">
        <f t="shared" si="1"/>
        <v>1.21</v>
      </c>
      <c r="D43" s="45">
        <f t="shared" si="1"/>
        <v>2.71</v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>
        <v>0</v>
      </c>
    </row>
    <row r="44" spans="1:919" s="37" customFormat="1" ht="14.25" customHeight="1">
      <c r="A44" s="45">
        <v>0.22</v>
      </c>
      <c r="B44" s="45">
        <v>1.72</v>
      </c>
      <c r="C44" s="45">
        <f t="shared" si="1"/>
        <v>1.22</v>
      </c>
      <c r="D44" s="45">
        <f t="shared" si="1"/>
        <v>2.7199999999999998</v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>
        <v>0</v>
      </c>
    </row>
    <row r="45" spans="1:919" s="37" customFormat="1" ht="24" customHeight="1">
      <c r="A45" s="45">
        <v>0.23</v>
      </c>
      <c r="B45" s="45">
        <v>1.73</v>
      </c>
      <c r="C45" s="45">
        <f t="shared" si="1"/>
        <v>1.23</v>
      </c>
      <c r="D45" s="45">
        <f t="shared" si="1"/>
        <v>2.73</v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>
        <v>0</v>
      </c>
    </row>
    <row r="46" spans="1:919" s="37" customFormat="1" ht="14.25" customHeight="1">
      <c r="A46" s="45">
        <v>0.24</v>
      </c>
      <c r="B46" s="45">
        <v>1.74</v>
      </c>
      <c r="C46" s="45">
        <f t="shared" si="1"/>
        <v>1.24</v>
      </c>
      <c r="D46" s="45">
        <f t="shared" si="1"/>
        <v>2.74</v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>
        <v>0</v>
      </c>
    </row>
    <row r="47" spans="1:919" s="37" customFormat="1" ht="24" customHeight="1">
      <c r="A47" s="45">
        <v>0.25</v>
      </c>
      <c r="B47" s="45">
        <v>1.75</v>
      </c>
      <c r="C47" s="45">
        <f t="shared" si="1"/>
        <v>1.25</v>
      </c>
      <c r="D47" s="45">
        <f t="shared" si="1"/>
        <v>2.75</v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>
        <v>0</v>
      </c>
    </row>
    <row r="48" spans="1:919" s="37" customFormat="1" ht="14.25" customHeight="1">
      <c r="A48" s="45">
        <v>0.26</v>
      </c>
      <c r="B48" s="45">
        <v>1.76</v>
      </c>
      <c r="C48" s="45">
        <f t="shared" si="1"/>
        <v>1.26</v>
      </c>
      <c r="D48" s="45">
        <f t="shared" si="1"/>
        <v>2.76</v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>
        <v>0</v>
      </c>
    </row>
    <row r="49" spans="1:10" s="37" customFormat="1" ht="14.25" customHeight="1">
      <c r="A49" s="45">
        <v>0.27</v>
      </c>
      <c r="B49" s="45">
        <v>1.77</v>
      </c>
      <c r="C49" s="45">
        <f t="shared" si="1"/>
        <v>1.27</v>
      </c>
      <c r="D49" s="45">
        <f t="shared" si="1"/>
        <v>2.77</v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>
        <v>0</v>
      </c>
    </row>
    <row r="50" spans="1:10" s="37" customFormat="1" ht="14.25" customHeight="1">
      <c r="A50" s="45">
        <v>0.28000000000000003</v>
      </c>
      <c r="B50" s="45">
        <v>1.78</v>
      </c>
      <c r="C50" s="45">
        <f t="shared" si="1"/>
        <v>1.28</v>
      </c>
      <c r="D50" s="45">
        <f t="shared" si="1"/>
        <v>2.7800000000000002</v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>
        <v>0</v>
      </c>
    </row>
    <row r="51" spans="1:10" s="37" customFormat="1" ht="24" customHeight="1">
      <c r="A51" s="45">
        <v>0.28999999999999998</v>
      </c>
      <c r="B51" s="45">
        <v>1.79</v>
      </c>
      <c r="C51" s="45">
        <f t="shared" si="1"/>
        <v>1.29</v>
      </c>
      <c r="D51" s="45">
        <f t="shared" si="1"/>
        <v>2.79</v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>
        <v>0</v>
      </c>
    </row>
    <row r="52" spans="1:10" s="37" customFormat="1" ht="14.25" customHeight="1">
      <c r="A52" s="45">
        <v>0.3</v>
      </c>
      <c r="B52" s="45">
        <v>1.8</v>
      </c>
      <c r="C52" s="45">
        <f t="shared" si="1"/>
        <v>1.3</v>
      </c>
      <c r="D52" s="45">
        <f t="shared" si="1"/>
        <v>2.8</v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>
        <v>0</v>
      </c>
    </row>
    <row r="53" spans="1:10" s="37" customFormat="1" ht="24" customHeight="1">
      <c r="A53" s="45">
        <v>0.31</v>
      </c>
      <c r="B53" s="45">
        <v>1.81</v>
      </c>
      <c r="C53" s="45">
        <f t="shared" si="1"/>
        <v>1.31</v>
      </c>
      <c r="D53" s="45">
        <f t="shared" si="1"/>
        <v>2.81</v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>
        <v>0</v>
      </c>
    </row>
    <row r="54" spans="1:10" s="37" customFormat="1" ht="14.25" customHeight="1">
      <c r="A54" s="45">
        <v>0.32</v>
      </c>
      <c r="B54" s="45">
        <v>1.82</v>
      </c>
      <c r="C54" s="45">
        <f t="shared" si="1"/>
        <v>1.32</v>
      </c>
      <c r="D54" s="45">
        <f t="shared" si="1"/>
        <v>2.8200000000000003</v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0</v>
      </c>
      <c r="J54" s="111">
        <f t="array" ref="J54">IF(AND(ISBLANK(J55:J64)),"",SUM(J55:J64))</f>
        <v>0</v>
      </c>
    </row>
    <row r="55" spans="1:10" s="37" customFormat="1" ht="24" customHeight="1">
      <c r="A55" s="45">
        <v>0.33</v>
      </c>
      <c r="B55" s="45">
        <v>1.83</v>
      </c>
      <c r="C55" s="45">
        <f t="shared" si="1"/>
        <v>1.33</v>
      </c>
      <c r="D55" s="45">
        <f t="shared" si="1"/>
        <v>2.83</v>
      </c>
      <c r="E55" s="202" t="s">
        <v>2002</v>
      </c>
      <c r="F55" s="203" t="s">
        <v>2190</v>
      </c>
      <c r="G55" s="204"/>
      <c r="H55" s="185">
        <v>231</v>
      </c>
      <c r="I55" s="112">
        <v>0</v>
      </c>
      <c r="J55" s="112">
        <v>0</v>
      </c>
    </row>
    <row r="56" spans="1:10" s="37" customFormat="1" ht="24" customHeight="1">
      <c r="A56" s="45">
        <v>0.34</v>
      </c>
      <c r="B56" s="45">
        <v>1.84</v>
      </c>
      <c r="C56" s="45">
        <f t="shared" si="1"/>
        <v>1.34</v>
      </c>
      <c r="D56" s="45">
        <f t="shared" si="1"/>
        <v>2.84</v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>
        <v>0</v>
      </c>
    </row>
    <row r="57" spans="1:10" s="37" customFormat="1" ht="14.25" customHeight="1">
      <c r="A57" s="45">
        <v>0.35</v>
      </c>
      <c r="B57" s="45">
        <v>1.85</v>
      </c>
      <c r="C57" s="45">
        <f t="shared" si="1"/>
        <v>1.35</v>
      </c>
      <c r="D57" s="45">
        <f t="shared" si="1"/>
        <v>2.85</v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>
        <v>0</v>
      </c>
    </row>
    <row r="58" spans="1:10" s="37" customFormat="1" ht="24" customHeight="1">
      <c r="A58" s="45">
        <v>0.36</v>
      </c>
      <c r="B58" s="45">
        <v>1.86</v>
      </c>
      <c r="C58" s="45">
        <f t="shared" si="1"/>
        <v>1.3599999999999999</v>
      </c>
      <c r="D58" s="45">
        <f t="shared" si="1"/>
        <v>2.8600000000000003</v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>
        <v>0</v>
      </c>
    </row>
    <row r="59" spans="1:10" s="37" customFormat="1" ht="14.25" customHeight="1">
      <c r="A59" s="45">
        <v>0.37</v>
      </c>
      <c r="B59" s="45">
        <v>1.87</v>
      </c>
      <c r="C59" s="45">
        <f t="shared" si="1"/>
        <v>1.37</v>
      </c>
      <c r="D59" s="45">
        <f t="shared" si="1"/>
        <v>2.87</v>
      </c>
      <c r="E59" s="202" t="s">
        <v>2194</v>
      </c>
      <c r="F59" s="203" t="s">
        <v>2195</v>
      </c>
      <c r="G59" s="204"/>
      <c r="H59" s="185">
        <v>235</v>
      </c>
      <c r="I59" s="112">
        <v>0</v>
      </c>
      <c r="J59" s="112">
        <v>0</v>
      </c>
    </row>
    <row r="60" spans="1:10" s="37" customFormat="1" ht="14.25" customHeight="1">
      <c r="A60" s="45">
        <v>0.38</v>
      </c>
      <c r="B60" s="45">
        <v>1.88</v>
      </c>
      <c r="C60" s="45">
        <f t="shared" si="1"/>
        <v>1.38</v>
      </c>
      <c r="D60" s="45">
        <f t="shared" si="1"/>
        <v>2.88</v>
      </c>
      <c r="E60" s="202" t="s">
        <v>2196</v>
      </c>
      <c r="F60" s="203" t="s">
        <v>2197</v>
      </c>
      <c r="G60" s="204"/>
      <c r="H60" s="205">
        <v>236</v>
      </c>
      <c r="I60" s="112">
        <v>0</v>
      </c>
      <c r="J60" s="112">
        <v>0</v>
      </c>
    </row>
    <row r="61" spans="1:10" s="37" customFormat="1" ht="14.25" customHeight="1">
      <c r="A61" s="45">
        <v>0.39</v>
      </c>
      <c r="B61" s="45">
        <v>1.89</v>
      </c>
      <c r="C61" s="45">
        <f t="shared" si="1"/>
        <v>1.3900000000000001</v>
      </c>
      <c r="D61" s="45">
        <f t="shared" si="1"/>
        <v>2.8899999999999997</v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>
        <v>0</v>
      </c>
    </row>
    <row r="62" spans="1:10" s="37" customFormat="1" ht="14.25" customHeight="1">
      <c r="A62" s="45">
        <v>0.4</v>
      </c>
      <c r="B62" s="45">
        <v>1.9</v>
      </c>
      <c r="C62" s="45">
        <f t="shared" si="1"/>
        <v>1.4</v>
      </c>
      <c r="D62" s="45">
        <f t="shared" si="1"/>
        <v>2.9</v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>
        <v>0</v>
      </c>
    </row>
    <row r="63" spans="1:10" s="37" customFormat="1" ht="14.25" customHeight="1">
      <c r="A63" s="45">
        <v>0.41</v>
      </c>
      <c r="B63" s="45">
        <v>1.91</v>
      </c>
      <c r="C63" s="45">
        <f t="shared" si="1"/>
        <v>1.41</v>
      </c>
      <c r="D63" s="45">
        <f t="shared" si="1"/>
        <v>2.91</v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>
        <v>0</v>
      </c>
    </row>
    <row r="64" spans="1:10" s="37" customFormat="1" ht="14.25" customHeight="1">
      <c r="A64" s="45">
        <v>0.42</v>
      </c>
      <c r="B64" s="45">
        <v>1.92</v>
      </c>
      <c r="C64" s="45">
        <f t="shared" si="1"/>
        <v>1.42</v>
      </c>
      <c r="D64" s="45">
        <f t="shared" si="1"/>
        <v>2.92</v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>
        <v>0</v>
      </c>
    </row>
    <row r="65" spans="1:919" s="37" customFormat="1" ht="14.25" customHeight="1">
      <c r="A65" s="45">
        <v>0.43</v>
      </c>
      <c r="B65" s="45">
        <v>1.93</v>
      </c>
      <c r="C65" s="45">
        <f t="shared" si="1"/>
        <v>1.43</v>
      </c>
      <c r="D65" s="45">
        <f t="shared" si="1"/>
        <v>2.9299999999999997</v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>
        <v>0</v>
      </c>
    </row>
    <row r="66" spans="1:919" s="37" customFormat="1" ht="14.25" customHeight="1">
      <c r="A66" s="45">
        <v>0.44</v>
      </c>
      <c r="B66" s="45">
        <v>1.94</v>
      </c>
      <c r="C66" s="45">
        <f t="shared" si="1"/>
        <v>1.44</v>
      </c>
      <c r="D66" s="45">
        <f t="shared" si="1"/>
        <v>2.94</v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>
        <v>0</v>
      </c>
    </row>
    <row r="67" spans="1:919" s="37" customFormat="1" ht="14.25" customHeight="1">
      <c r="A67" s="45">
        <v>0.45</v>
      </c>
      <c r="B67" s="45">
        <v>1.95</v>
      </c>
      <c r="C67" s="45">
        <f t="shared" si="1"/>
        <v>31123.991000000002</v>
      </c>
      <c r="D67" s="45">
        <f t="shared" si="1"/>
        <v>2.95</v>
      </c>
      <c r="E67" s="202" t="s">
        <v>2024</v>
      </c>
      <c r="F67" s="204" t="s">
        <v>2208</v>
      </c>
      <c r="G67" s="204"/>
      <c r="H67" s="185">
        <v>243</v>
      </c>
      <c r="I67" s="112">
        <v>622450.81999999995</v>
      </c>
      <c r="J67" s="112">
        <v>0</v>
      </c>
    </row>
    <row r="68" spans="1:919" s="37" customFormat="1" ht="14.25" customHeight="1">
      <c r="A68" s="45">
        <v>0.46</v>
      </c>
      <c r="B68" s="45">
        <v>1.96</v>
      </c>
      <c r="C68" s="45">
        <f t="shared" si="1"/>
        <v>1.46</v>
      </c>
      <c r="D68" s="45">
        <f t="shared" si="1"/>
        <v>2.96</v>
      </c>
      <c r="E68" s="202" t="s">
        <v>2027</v>
      </c>
      <c r="F68" s="204" t="s">
        <v>2209</v>
      </c>
      <c r="G68" s="204"/>
      <c r="H68" s="205">
        <v>244</v>
      </c>
      <c r="I68" s="112">
        <v>0</v>
      </c>
      <c r="J68" s="112">
        <v>0</v>
      </c>
    </row>
    <row r="69" spans="1:919" s="37" customFormat="1" ht="14.25" customHeight="1">
      <c r="A69" s="45">
        <v>0.47</v>
      </c>
      <c r="B69" s="45">
        <v>1.97</v>
      </c>
      <c r="C69" s="45">
        <f t="shared" si="1"/>
        <v>9937.9212111111101</v>
      </c>
      <c r="D69" s="45">
        <f t="shared" si="1"/>
        <v>62776.691666666673</v>
      </c>
      <c r="E69" s="202" t="s">
        <v>2029</v>
      </c>
      <c r="F69" s="204" t="s">
        <v>2210</v>
      </c>
      <c r="G69" s="204"/>
      <c r="H69" s="185">
        <v>245</v>
      </c>
      <c r="I69" s="112">
        <v>190272.47</v>
      </c>
      <c r="J69" s="112">
        <v>191189</v>
      </c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30.09.
tekuće godine</v>
      </c>
      <c r="J72" s="196" t="str">
        <f>J16</f>
        <v>Od 01.01. do 30.09.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>
        <f>IF(LEN(I74)=0,"",1+ABS((I74*A74)/LEN(I74))+A74)</f>
        <v>1.48</v>
      </c>
      <c r="D74" s="45">
        <f>IF(LEN(J74)=0,"",1+ABS((J74*B74)/LEN(J74))+B74)</f>
        <v>2.98</v>
      </c>
      <c r="E74" s="202" t="s">
        <v>2032</v>
      </c>
      <c r="F74" s="204" t="s">
        <v>2212</v>
      </c>
      <c r="G74" s="204"/>
      <c r="H74" s="205">
        <v>246</v>
      </c>
      <c r="I74" s="112">
        <v>0</v>
      </c>
      <c r="J74" s="112">
        <v>0</v>
      </c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590263.27476363617</v>
      </c>
      <c r="D75" s="45">
        <f>IF(LEN(J75)=0,"",1+ABS((J75*B75)/LEN(J75))+B75)</f>
        <v>881214.78999999992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13250774.759999998</v>
      </c>
      <c r="J75" s="111">
        <f t="array" ref="J75">IF(AND(ISBLANK(J76:J78)),"",SUM(J76:J78))</f>
        <v>3099740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5762.5142857142855</v>
      </c>
      <c r="D76" s="45">
        <f t="shared" si="2"/>
        <v>46661.333333333336</v>
      </c>
      <c r="E76" s="202" t="s">
        <v>2214</v>
      </c>
      <c r="F76" s="203" t="s">
        <v>2215</v>
      </c>
      <c r="G76" s="204"/>
      <c r="H76" s="205">
        <v>248</v>
      </c>
      <c r="I76" s="112">
        <v>80654.2</v>
      </c>
      <c r="J76" s="112">
        <v>139975</v>
      </c>
    </row>
    <row r="77" spans="1:919" s="37" customFormat="1" ht="13.5" customHeight="1">
      <c r="A77" s="45">
        <v>0.51</v>
      </c>
      <c r="B77" s="45">
        <v>2.0099999999999998</v>
      </c>
      <c r="C77" s="45">
        <f t="shared" si="2"/>
        <v>609093.17843636358</v>
      </c>
      <c r="D77" s="45">
        <f t="shared" si="2"/>
        <v>849878.38857142848</v>
      </c>
      <c r="E77" s="202" t="s">
        <v>2216</v>
      </c>
      <c r="F77" s="203" t="s">
        <v>2217</v>
      </c>
      <c r="G77" s="204"/>
      <c r="H77" s="205">
        <v>249</v>
      </c>
      <c r="I77" s="112">
        <v>13137271.279999999</v>
      </c>
      <c r="J77" s="112">
        <v>2959765</v>
      </c>
    </row>
    <row r="78" spans="1:919" s="37" customFormat="1" ht="13.5" customHeight="1">
      <c r="A78" s="45">
        <v>0.52</v>
      </c>
      <c r="B78" s="45">
        <v>2.02</v>
      </c>
      <c r="C78" s="45">
        <f t="shared" si="2"/>
        <v>2136.7231999999999</v>
      </c>
      <c r="D78" s="45">
        <f t="shared" si="2"/>
        <v>3.02</v>
      </c>
      <c r="E78" s="202" t="s">
        <v>2218</v>
      </c>
      <c r="F78" s="203" t="s">
        <v>2219</v>
      </c>
      <c r="G78" s="204"/>
      <c r="H78" s="205">
        <v>250</v>
      </c>
      <c r="I78" s="112">
        <v>32849.279999999999</v>
      </c>
      <c r="J78" s="112">
        <v>0</v>
      </c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29246.836955555555</v>
      </c>
      <c r="D79" s="45">
        <f t="shared" si="2"/>
        <v>909301.21999999986</v>
      </c>
      <c r="E79" s="202" t="s">
        <v>2037</v>
      </c>
      <c r="F79" s="204" t="s">
        <v>2220</v>
      </c>
      <c r="G79" s="204"/>
      <c r="H79" s="205">
        <v>251</v>
      </c>
      <c r="I79" s="112">
        <v>496618.42</v>
      </c>
      <c r="J79" s="112">
        <v>3135511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5307412.7638000008</v>
      </c>
      <c r="D80" s="45">
        <f t="shared" si="2"/>
        <v>24274134.853333332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117942471.64</v>
      </c>
      <c r="J80" s="194">
        <f>IFERROR(IF(AND(J19,J32)="","",SUM(J19,J32)),"")</f>
        <v>107091758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4870256.6330000004</v>
      </c>
      <c r="D81" s="45">
        <f t="shared" si="2"/>
        <v>25407196.956249997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97405101.660000011</v>
      </c>
      <c r="J81" s="194">
        <f>IFERROR(IF(AND(J82,J83,J84,J85,J86,J90,J97,J98)="","",SUM(J82,J83,J84,J85,J86,J90,J97,J98)),"")</f>
        <v>99150025</v>
      </c>
    </row>
    <row r="82" spans="1:10" s="37" customFormat="1" ht="13.5" customHeight="1">
      <c r="A82" s="45">
        <v>0.56000000000000005</v>
      </c>
      <c r="B82" s="45">
        <v>2.06</v>
      </c>
      <c r="C82" s="45">
        <f t="shared" si="2"/>
        <v>43117.358755555557</v>
      </c>
      <c r="D82" s="45">
        <f t="shared" si="2"/>
        <v>211046.28333333335</v>
      </c>
      <c r="E82" s="202" t="s">
        <v>1980</v>
      </c>
      <c r="F82" s="204" t="s">
        <v>2224</v>
      </c>
      <c r="G82" s="204"/>
      <c r="H82" s="205">
        <v>254</v>
      </c>
      <c r="I82" s="112">
        <v>692932.48</v>
      </c>
      <c r="J82" s="112">
        <v>614689</v>
      </c>
    </row>
    <row r="83" spans="1:10" s="37" customFormat="1" ht="13.5" customHeight="1">
      <c r="A83" s="45">
        <v>0.56999999999999995</v>
      </c>
      <c r="B83" s="45">
        <v>2.0699999999999998</v>
      </c>
      <c r="C83" s="45">
        <f t="shared" si="2"/>
        <v>435766.49019999994</v>
      </c>
      <c r="D83" s="45">
        <f t="shared" si="2"/>
        <v>905938.82874999987</v>
      </c>
      <c r="E83" s="202" t="s">
        <v>1999</v>
      </c>
      <c r="F83" s="204" t="s">
        <v>2225</v>
      </c>
      <c r="G83" s="204"/>
      <c r="H83" s="205">
        <v>255</v>
      </c>
      <c r="I83" s="112">
        <v>-7644998.5999999996</v>
      </c>
      <c r="J83" s="112">
        <v>-3501201</v>
      </c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1514756.2568363638</v>
      </c>
      <c r="D84" s="45">
        <f t="shared" si="2"/>
        <v>7196142.9400000004</v>
      </c>
      <c r="E84" s="202" t="s">
        <v>2009</v>
      </c>
      <c r="F84" s="204" t="s">
        <v>2226</v>
      </c>
      <c r="G84" s="204"/>
      <c r="H84" s="205">
        <v>256</v>
      </c>
      <c r="I84" s="112">
        <v>28728105.940000001</v>
      </c>
      <c r="J84" s="112">
        <v>27677461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228820.47638999997</v>
      </c>
      <c r="D85" s="45">
        <f t="shared" si="2"/>
        <v>1132618.2785714285</v>
      </c>
      <c r="E85" s="202" t="s">
        <v>2012</v>
      </c>
      <c r="F85" s="204" t="s">
        <v>2227</v>
      </c>
      <c r="G85" s="204"/>
      <c r="H85" s="205">
        <v>257</v>
      </c>
      <c r="I85" s="112">
        <v>3878286.21</v>
      </c>
      <c r="J85" s="112">
        <v>3793448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1819440.5172727273</v>
      </c>
      <c r="D86" s="45">
        <f t="shared" si="2"/>
        <v>8160603.3624999998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33356380.149999999</v>
      </c>
      <c r="J86" s="111">
        <f t="array" ref="J86">IF(AND(ISBLANK(J87:J89)),"",SUM(J87:J89))</f>
        <v>31088001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1355152.0537727273</v>
      </c>
      <c r="D87" s="45">
        <f t="shared" si="2"/>
        <v>5025515.1275000004</v>
      </c>
      <c r="E87" s="202" t="s">
        <v>2078</v>
      </c>
      <c r="F87" s="203" t="s">
        <v>2229</v>
      </c>
      <c r="G87" s="204"/>
      <c r="H87" s="205">
        <v>259</v>
      </c>
      <c r="I87" s="112">
        <v>24437139.149999999</v>
      </c>
      <c r="J87" s="112">
        <v>19054074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428750.28758</v>
      </c>
      <c r="D88" s="45">
        <f t="shared" si="2"/>
        <v>1676538.7942857144</v>
      </c>
      <c r="E88" s="202" t="s">
        <v>2079</v>
      </c>
      <c r="F88" s="203" t="s">
        <v>2230</v>
      </c>
      <c r="G88" s="204"/>
      <c r="H88" s="205">
        <v>260</v>
      </c>
      <c r="I88" s="112">
        <v>6915301.0899999999</v>
      </c>
      <c r="J88" s="112">
        <v>5535731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126249.84432999999</v>
      </c>
      <c r="D89" s="45">
        <f t="shared" si="2"/>
        <v>1977311.3414285711</v>
      </c>
      <c r="E89" s="202" t="s">
        <v>2080</v>
      </c>
      <c r="F89" s="203" t="s">
        <v>2231</v>
      </c>
      <c r="G89" s="204"/>
      <c r="H89" s="205">
        <v>261</v>
      </c>
      <c r="I89" s="112">
        <v>2003939.91</v>
      </c>
      <c r="J89" s="112">
        <v>6498196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578745.69312000007</v>
      </c>
      <c r="D90" s="45">
        <f t="shared" si="2"/>
        <v>2898109.1457142862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9042875.8300000001</v>
      </c>
      <c r="J90" s="111">
        <f t="array" ref="J90">IF(AND(ISBLANK(J91:J96)),"",SUM(J91:J96))</f>
        <v>9479786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495942.11320000002</v>
      </c>
      <c r="D91" s="45">
        <f t="shared" si="2"/>
        <v>2169297.557142857</v>
      </c>
      <c r="E91" s="202" t="s">
        <v>2119</v>
      </c>
      <c r="F91" s="203" t="s">
        <v>2233</v>
      </c>
      <c r="G91" s="204"/>
      <c r="H91" s="205">
        <v>263</v>
      </c>
      <c r="I91" s="112">
        <v>7629853.2800000003</v>
      </c>
      <c r="J91" s="112">
        <v>7062819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>
        <f t="shared" si="2"/>
        <v>3.16</v>
      </c>
      <c r="E92" s="202" t="s">
        <v>2121</v>
      </c>
      <c r="F92" s="203" t="s">
        <v>2234</v>
      </c>
      <c r="G92" s="204"/>
      <c r="H92" s="205">
        <v>264</v>
      </c>
      <c r="I92" s="112"/>
      <c r="J92" s="112">
        <v>0</v>
      </c>
    </row>
    <row r="93" spans="1:10" s="37" customFormat="1" ht="13.5" customHeight="1">
      <c r="A93" s="45">
        <v>0.67</v>
      </c>
      <c r="B93" s="45">
        <v>2.17</v>
      </c>
      <c r="C93" s="45">
        <f t="shared" si="2"/>
        <v>1.67</v>
      </c>
      <c r="D93" s="45">
        <f t="shared" si="2"/>
        <v>241053.28</v>
      </c>
      <c r="E93" s="202" t="s">
        <v>2235</v>
      </c>
      <c r="F93" s="203" t="s">
        <v>2236</v>
      </c>
      <c r="G93" s="204"/>
      <c r="H93" s="205">
        <v>265</v>
      </c>
      <c r="I93" s="112">
        <v>0</v>
      </c>
      <c r="J93" s="112">
        <v>666498</v>
      </c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96087.213400000008</v>
      </c>
      <c r="D94" s="45">
        <f t="shared" si="2"/>
        <v>545149.24000000011</v>
      </c>
      <c r="E94" s="202" t="s">
        <v>2237</v>
      </c>
      <c r="F94" s="203" t="s">
        <v>2008</v>
      </c>
      <c r="G94" s="204"/>
      <c r="H94" s="205">
        <v>266</v>
      </c>
      <c r="I94" s="112">
        <v>1413022.55</v>
      </c>
      <c r="J94" s="112">
        <v>1750469</v>
      </c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>
        <f t="shared" si="2"/>
        <v>3.19</v>
      </c>
      <c r="E95" s="202" t="s">
        <v>2238</v>
      </c>
      <c r="F95" s="203" t="s">
        <v>2239</v>
      </c>
      <c r="G95" s="204"/>
      <c r="H95" s="205">
        <v>267</v>
      </c>
      <c r="I95" s="112"/>
      <c r="J95" s="112">
        <v>0</v>
      </c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>
        <f t="shared" si="2"/>
        <v>3.2</v>
      </c>
      <c r="E96" s="202" t="s">
        <v>2240</v>
      </c>
      <c r="F96" s="203" t="s">
        <v>2241</v>
      </c>
      <c r="G96" s="204"/>
      <c r="H96" s="205">
        <v>268</v>
      </c>
      <c r="I96" s="112"/>
      <c r="J96" s="112">
        <v>0</v>
      </c>
    </row>
    <row r="97" spans="1:919" s="37" customFormat="1" ht="13.5" customHeight="1">
      <c r="A97" s="45">
        <v>0.71</v>
      </c>
      <c r="B97" s="45">
        <v>2.21</v>
      </c>
      <c r="C97" s="45">
        <f t="shared" si="2"/>
        <v>1629984.8948272725</v>
      </c>
      <c r="D97" s="45">
        <f t="shared" si="2"/>
        <v>7091342.6437499998</v>
      </c>
      <c r="E97" s="202" t="s">
        <v>2029</v>
      </c>
      <c r="F97" s="204" t="s">
        <v>2242</v>
      </c>
      <c r="G97" s="204"/>
      <c r="H97" s="205">
        <v>269</v>
      </c>
      <c r="I97" s="112">
        <v>25253260.609999999</v>
      </c>
      <c r="J97" s="112">
        <v>25670007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295076.37087999994</v>
      </c>
      <c r="D98" s="45">
        <f t="shared" si="2"/>
        <v>1372544.86</v>
      </c>
      <c r="E98" s="202" t="s">
        <v>2032</v>
      </c>
      <c r="F98" s="204" t="s">
        <v>2243</v>
      </c>
      <c r="G98" s="204"/>
      <c r="H98" s="205">
        <v>270</v>
      </c>
      <c r="I98" s="112">
        <v>4098259.04</v>
      </c>
      <c r="J98" s="112">
        <v>4327834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455927.07490999997</v>
      </c>
      <c r="D99" s="45">
        <f t="shared" si="2"/>
        <v>4874300.9925000006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6245552.6699999999</v>
      </c>
      <c r="J99" s="194">
        <f>IFERROR(IF(AND(J100,J119,J130,J131,J132,J133,J134,J135,J136,J140)="","",SUM(J100,J119,J130,J131,J132,J133,J134,J135,J136,J140)),"")</f>
        <v>17486270</v>
      </c>
    </row>
    <row r="100" spans="1:919" s="37" customFormat="1" ht="13.5" customHeight="1">
      <c r="A100" s="45">
        <v>0.74</v>
      </c>
      <c r="B100" s="45">
        <v>2.2400000000000002</v>
      </c>
      <c r="C100" s="45">
        <f t="shared" si="2"/>
        <v>1001.2320999999999</v>
      </c>
      <c r="D100" s="45">
        <f t="shared" si="2"/>
        <v>3.24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10805.32</v>
      </c>
      <c r="J100" s="111">
        <f>IFERROR(IF(AND(J101,J102,J103,J104,J105,J106,J107,J108,J113,J114,J115,J116,J117,J118)="","",SUM(J101,J102,J103,J104,J105,J106,J107,J108,J113,J114,J115,J116,J117,J118)),"")</f>
        <v>0</v>
      </c>
    </row>
    <row r="101" spans="1:919" s="37" customFormat="1" ht="13.5" customHeight="1">
      <c r="A101" s="45">
        <v>0.75</v>
      </c>
      <c r="B101" s="45">
        <v>2.25</v>
      </c>
      <c r="C101" s="45">
        <f t="shared" si="2"/>
        <v>1.75</v>
      </c>
      <c r="D101" s="45">
        <f t="shared" si="2"/>
        <v>3.25</v>
      </c>
      <c r="E101" s="202" t="s">
        <v>1983</v>
      </c>
      <c r="F101" s="203" t="s">
        <v>2246</v>
      </c>
      <c r="G101" s="204"/>
      <c r="H101" s="205">
        <v>273</v>
      </c>
      <c r="I101" s="112">
        <v>0</v>
      </c>
      <c r="J101" s="112">
        <v>0</v>
      </c>
    </row>
    <row r="102" spans="1:919" s="37" customFormat="1" ht="13.5" customHeight="1">
      <c r="A102" s="45">
        <v>0.76</v>
      </c>
      <c r="B102" s="45">
        <v>2.2599999999999998</v>
      </c>
      <c r="C102" s="45">
        <f t="shared" si="2"/>
        <v>1.76</v>
      </c>
      <c r="D102" s="45">
        <f t="shared" si="2"/>
        <v>3.26</v>
      </c>
      <c r="E102" s="202" t="s">
        <v>1985</v>
      </c>
      <c r="F102" s="203" t="s">
        <v>2247</v>
      </c>
      <c r="G102" s="204"/>
      <c r="H102" s="205">
        <v>274</v>
      </c>
      <c r="I102" s="112">
        <v>0</v>
      </c>
      <c r="J102" s="112">
        <v>0</v>
      </c>
    </row>
    <row r="103" spans="1:919" s="37" customFormat="1" ht="30" customHeight="1">
      <c r="A103" s="45">
        <v>0.77</v>
      </c>
      <c r="B103" s="45">
        <v>2.27</v>
      </c>
      <c r="C103" s="45">
        <f t="shared" si="2"/>
        <v>1.77</v>
      </c>
      <c r="D103" s="45">
        <f t="shared" si="2"/>
        <v>3.27</v>
      </c>
      <c r="E103" s="202" t="s">
        <v>1988</v>
      </c>
      <c r="F103" s="203" t="s">
        <v>2248</v>
      </c>
      <c r="G103" s="204"/>
      <c r="H103" s="205">
        <v>275</v>
      </c>
      <c r="I103" s="112">
        <v>0</v>
      </c>
      <c r="J103" s="112">
        <v>0</v>
      </c>
    </row>
    <row r="104" spans="1:919" s="37" customFormat="1" ht="13.5" customHeight="1">
      <c r="A104" s="45">
        <v>0.78</v>
      </c>
      <c r="B104" s="45">
        <v>2.2799999999999998</v>
      </c>
      <c r="C104" s="45">
        <f t="shared" si="2"/>
        <v>1.78</v>
      </c>
      <c r="D104" s="45">
        <f t="shared" si="2"/>
        <v>3.28</v>
      </c>
      <c r="E104" s="202" t="s">
        <v>1991</v>
      </c>
      <c r="F104" s="203" t="s">
        <v>2249</v>
      </c>
      <c r="G104" s="204"/>
      <c r="H104" s="205">
        <v>276</v>
      </c>
      <c r="I104" s="112">
        <v>0</v>
      </c>
      <c r="J104" s="112">
        <v>0</v>
      </c>
    </row>
    <row r="105" spans="1:919" s="37" customFormat="1" ht="13.5" customHeight="1">
      <c r="A105" s="45">
        <v>0.79</v>
      </c>
      <c r="B105" s="45">
        <v>2.29</v>
      </c>
      <c r="C105" s="45">
        <f t="shared" si="2"/>
        <v>1.79</v>
      </c>
      <c r="D105" s="45">
        <f t="shared" si="2"/>
        <v>3.29</v>
      </c>
      <c r="E105" s="202" t="s">
        <v>1994</v>
      </c>
      <c r="F105" s="203" t="s">
        <v>2250</v>
      </c>
      <c r="G105" s="204"/>
      <c r="H105" s="205">
        <v>277</v>
      </c>
      <c r="I105" s="112">
        <v>0</v>
      </c>
      <c r="J105" s="112">
        <v>0</v>
      </c>
    </row>
    <row r="106" spans="1:919" s="37" customFormat="1" ht="13.5" customHeight="1">
      <c r="A106" s="45">
        <v>0.8</v>
      </c>
      <c r="B106" s="45">
        <v>2.2999999999999998</v>
      </c>
      <c r="C106" s="45">
        <f t="shared" si="2"/>
        <v>1.8</v>
      </c>
      <c r="D106" s="45">
        <f t="shared" si="2"/>
        <v>3.3</v>
      </c>
      <c r="E106" s="202" t="s">
        <v>1997</v>
      </c>
      <c r="F106" s="203" t="s">
        <v>2251</v>
      </c>
      <c r="G106" s="204"/>
      <c r="H106" s="205">
        <v>278</v>
      </c>
      <c r="I106" s="112">
        <v>0</v>
      </c>
      <c r="J106" s="112">
        <v>0</v>
      </c>
    </row>
    <row r="107" spans="1:919" s="37" customFormat="1" ht="13.5" customHeight="1">
      <c r="A107" s="45">
        <v>0.81</v>
      </c>
      <c r="B107" s="45">
        <v>2.31</v>
      </c>
      <c r="C107" s="45">
        <f t="shared" si="2"/>
        <v>1095.8486499999999</v>
      </c>
      <c r="D107" s="45">
        <f t="shared" si="2"/>
        <v>3.31</v>
      </c>
      <c r="E107" s="202" t="s">
        <v>2173</v>
      </c>
      <c r="F107" s="203" t="s">
        <v>2252</v>
      </c>
      <c r="G107" s="204"/>
      <c r="H107" s="205">
        <v>279</v>
      </c>
      <c r="I107" s="112">
        <v>10805.32</v>
      </c>
      <c r="J107" s="112">
        <v>0</v>
      </c>
    </row>
    <row r="108" spans="1:919" s="37" customFormat="1" ht="13.5" customHeight="1">
      <c r="A108" s="45">
        <v>0.82</v>
      </c>
      <c r="B108" s="45">
        <v>2.3199999999999998</v>
      </c>
      <c r="C108" s="45">
        <f t="shared" si="2"/>
        <v>1.8199999999999998</v>
      </c>
      <c r="D108" s="45">
        <f t="shared" si="2"/>
        <v>3.32</v>
      </c>
      <c r="E108" s="202" t="s">
        <v>2175</v>
      </c>
      <c r="F108" s="203" t="s">
        <v>2253</v>
      </c>
      <c r="G108" s="204"/>
      <c r="H108" s="205">
        <v>280</v>
      </c>
      <c r="I108" s="112">
        <v>0</v>
      </c>
      <c r="J108" s="112">
        <v>0</v>
      </c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30.09.
tekuće godine</v>
      </c>
      <c r="J111" s="196" t="str">
        <f>J16</f>
        <v>Od 01.01. do 30.09.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>
        <f>IF(LEN(I113)=0,"",1+ABS((I113*A113)/LEN(I113))+A113)</f>
        <v>1.83</v>
      </c>
      <c r="D113" s="45">
        <f>IF(LEN(J113)=0,"",1+ABS((J113*B113)/LEN(J113))+B113)</f>
        <v>3.33</v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>
        <v>0</v>
      </c>
    </row>
    <row r="114" spans="1:10" s="37" customFormat="1" ht="13.5" customHeight="1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>
        <f t="shared" ref="D114:D128" si="3">IF(LEN(J114)=0,"",1+ABS((J114*B114)/LEN(J114))+B114)</f>
        <v>3.34</v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>
        <v>0</v>
      </c>
    </row>
    <row r="115" spans="1:10" s="37" customFormat="1" ht="13.5" customHeight="1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>
        <f t="shared" si="3"/>
        <v>3.35</v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>
        <v>0</v>
      </c>
    </row>
    <row r="116" spans="1:10" s="37" customFormat="1" ht="13.5" customHeight="1">
      <c r="A116" s="45">
        <v>0.86</v>
      </c>
      <c r="B116" s="45">
        <v>2.36</v>
      </c>
      <c r="C116" s="45">
        <f t="shared" si="4"/>
        <v>1.8599999999999999</v>
      </c>
      <c r="D116" s="45">
        <f t="shared" si="3"/>
        <v>3.36</v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>
        <v>0</v>
      </c>
    </row>
    <row r="117" spans="1:10" s="37" customFormat="1" ht="13.5" customHeight="1">
      <c r="A117" s="45">
        <v>0.87</v>
      </c>
      <c r="B117" s="45">
        <v>2.37</v>
      </c>
      <c r="C117" s="45">
        <f t="shared" si="4"/>
        <v>1.87</v>
      </c>
      <c r="D117" s="45">
        <f t="shared" si="3"/>
        <v>3.37</v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>
        <v>0</v>
      </c>
    </row>
    <row r="118" spans="1:10" s="37" customFormat="1" ht="13.5" customHeight="1">
      <c r="A118" s="45">
        <v>0.88</v>
      </c>
      <c r="B118" s="45">
        <v>2.38</v>
      </c>
      <c r="C118" s="45">
        <f t="shared" si="4"/>
        <v>1.88</v>
      </c>
      <c r="D118" s="45">
        <f t="shared" si="3"/>
        <v>3.38</v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>
        <v>0</v>
      </c>
    </row>
    <row r="119" spans="1:10" s="37" customFormat="1" ht="13.5" customHeight="1">
      <c r="A119" s="45">
        <v>0.89</v>
      </c>
      <c r="B119" s="45">
        <v>2.39</v>
      </c>
      <c r="C119" s="45">
        <f t="shared" si="4"/>
        <v>1.8900000000000001</v>
      </c>
      <c r="D119" s="45">
        <f t="shared" si="3"/>
        <v>2474308.5914285714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0</v>
      </c>
      <c r="J119" s="111">
        <f t="array" ref="J119">IF(AND(ISBLANK(J120:J129)),"",SUM(J120:J129))</f>
        <v>7246919</v>
      </c>
    </row>
    <row r="120" spans="1:10" s="37" customFormat="1" ht="13.5" customHeight="1">
      <c r="A120" s="45">
        <v>0.9</v>
      </c>
      <c r="B120" s="45">
        <v>2.4</v>
      </c>
      <c r="C120" s="45">
        <f t="shared" si="4"/>
        <v>1.9</v>
      </c>
      <c r="D120" s="45">
        <f t="shared" si="3"/>
        <v>2484661.3428571424</v>
      </c>
      <c r="E120" s="202" t="s">
        <v>2002</v>
      </c>
      <c r="F120" s="203" t="s">
        <v>2262</v>
      </c>
      <c r="G120" s="204"/>
      <c r="H120" s="205">
        <v>288</v>
      </c>
      <c r="I120" s="112">
        <v>0</v>
      </c>
      <c r="J120" s="112">
        <v>7246919</v>
      </c>
    </row>
    <row r="121" spans="1:10" s="37" customFormat="1" ht="13.5" customHeight="1">
      <c r="A121" s="45">
        <v>0.91</v>
      </c>
      <c r="B121" s="45">
        <v>2.41</v>
      </c>
      <c r="C121" s="45">
        <f t="shared" si="4"/>
        <v>1.9100000000000001</v>
      </c>
      <c r="D121" s="45">
        <f t="shared" si="3"/>
        <v>3.41</v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>
        <v>0</v>
      </c>
    </row>
    <row r="122" spans="1:10" s="37" customFormat="1" ht="13.5" customHeight="1">
      <c r="A122" s="45">
        <v>0.92</v>
      </c>
      <c r="B122" s="45">
        <v>2.42</v>
      </c>
      <c r="C122" s="45">
        <f t="shared" si="4"/>
        <v>1.92</v>
      </c>
      <c r="D122" s="45">
        <f t="shared" si="3"/>
        <v>3.42</v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>
        <v>0</v>
      </c>
    </row>
    <row r="123" spans="1:10" s="37" customFormat="1" ht="30" customHeight="1">
      <c r="A123" s="45">
        <v>0.93</v>
      </c>
      <c r="B123" s="45">
        <v>2.4300000000000002</v>
      </c>
      <c r="C123" s="45">
        <f t="shared" si="4"/>
        <v>1.9300000000000002</v>
      </c>
      <c r="D123" s="45">
        <f t="shared" si="3"/>
        <v>3.43</v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>
        <v>0</v>
      </c>
    </row>
    <row r="124" spans="1:10" s="37" customFormat="1" ht="13.5" customHeight="1">
      <c r="A124" s="45">
        <v>0.94</v>
      </c>
      <c r="B124" s="45">
        <v>2.44</v>
      </c>
      <c r="C124" s="45">
        <f t="shared" si="4"/>
        <v>1.94</v>
      </c>
      <c r="D124" s="45">
        <f t="shared" si="3"/>
        <v>3.44</v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>
        <v>0</v>
      </c>
    </row>
    <row r="125" spans="1:10" s="37" customFormat="1" ht="13.5" customHeight="1">
      <c r="A125" s="45">
        <v>0.95</v>
      </c>
      <c r="B125" s="45">
        <v>2.4500000000000002</v>
      </c>
      <c r="C125" s="45">
        <f t="shared" si="4"/>
        <v>1.95</v>
      </c>
      <c r="D125" s="45">
        <f t="shared" si="3"/>
        <v>3.45</v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>
        <v>0</v>
      </c>
    </row>
    <row r="126" spans="1:10" s="37" customFormat="1" ht="13.5" customHeight="1">
      <c r="A126" s="45">
        <v>0.96</v>
      </c>
      <c r="B126" s="45">
        <v>2.46</v>
      </c>
      <c r="C126" s="45">
        <f t="shared" si="4"/>
        <v>1.96</v>
      </c>
      <c r="D126" s="45">
        <f t="shared" si="3"/>
        <v>3.46</v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>
        <v>0</v>
      </c>
    </row>
    <row r="127" spans="1:10" s="37" customFormat="1" ht="13.5" customHeight="1">
      <c r="A127" s="45">
        <v>0.97</v>
      </c>
      <c r="B127" s="45">
        <v>2.4700000000000002</v>
      </c>
      <c r="C127" s="45">
        <f t="shared" si="4"/>
        <v>1.97</v>
      </c>
      <c r="D127" s="45">
        <f t="shared" si="3"/>
        <v>3.47</v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>
        <v>0</v>
      </c>
    </row>
    <row r="128" spans="1:10" s="37" customFormat="1" ht="13.5" customHeight="1">
      <c r="A128" s="45">
        <v>0.98</v>
      </c>
      <c r="B128" s="45">
        <v>2.48</v>
      </c>
      <c r="C128" s="45">
        <f t="shared" si="4"/>
        <v>1.98</v>
      </c>
      <c r="D128" s="45">
        <f t="shared" si="3"/>
        <v>3.48</v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>
        <v>0</v>
      </c>
    </row>
    <row r="129" spans="1:10" s="37" customFormat="1" ht="13.5" customHeight="1">
      <c r="A129" s="45">
        <v>0.99</v>
      </c>
      <c r="B129" s="45">
        <v>2.4900000000000002</v>
      </c>
      <c r="C129" s="45">
        <f t="shared" ref="C129:D147" si="5">IF(LEN(I129)=0,"",1+ABS((I129*A129)/LEN(I129))+A129)</f>
        <v>1.99</v>
      </c>
      <c r="D129" s="45">
        <f t="shared" si="5"/>
        <v>3.49</v>
      </c>
      <c r="E129" s="202" t="s">
        <v>2204</v>
      </c>
      <c r="F129" s="207" t="s">
        <v>2271</v>
      </c>
      <c r="G129" s="204"/>
      <c r="H129" s="205">
        <v>297</v>
      </c>
      <c r="I129" s="112">
        <v>0</v>
      </c>
      <c r="J129" s="112">
        <v>0</v>
      </c>
    </row>
    <row r="130" spans="1:10" s="37" customFormat="1" ht="13.5" customHeight="1">
      <c r="A130" s="45">
        <v>1.01</v>
      </c>
      <c r="B130" s="45">
        <v>2.5</v>
      </c>
      <c r="C130" s="45">
        <f t="shared" si="5"/>
        <v>123373.34166666666</v>
      </c>
      <c r="D130" s="45">
        <f t="shared" si="5"/>
        <v>11</v>
      </c>
      <c r="E130" s="202" t="s">
        <v>2009</v>
      </c>
      <c r="F130" s="204" t="s">
        <v>2272</v>
      </c>
      <c r="G130" s="204"/>
      <c r="H130" s="205">
        <v>298</v>
      </c>
      <c r="I130" s="112">
        <v>732899</v>
      </c>
      <c r="J130" s="112">
        <v>3</v>
      </c>
    </row>
    <row r="131" spans="1:10" s="37" customFormat="1" ht="13.5" customHeight="1">
      <c r="A131" s="45">
        <v>1.02</v>
      </c>
      <c r="B131" s="45">
        <v>2.5099999999999998</v>
      </c>
      <c r="C131" s="45">
        <f t="shared" si="5"/>
        <v>2.02</v>
      </c>
      <c r="D131" s="45">
        <f t="shared" si="5"/>
        <v>3.51</v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>
        <v>0</v>
      </c>
    </row>
    <row r="132" spans="1:10" s="37" customFormat="1" ht="13.5" customHeight="1">
      <c r="A132" s="45">
        <v>1.03</v>
      </c>
      <c r="B132" s="45">
        <v>2.52</v>
      </c>
      <c r="C132" s="45">
        <f t="shared" si="5"/>
        <v>2.0300000000000002</v>
      </c>
      <c r="D132" s="45">
        <f t="shared" si="5"/>
        <v>3.52</v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>
        <v>0</v>
      </c>
    </row>
    <row r="133" spans="1:10" s="37" customFormat="1" ht="13.5" customHeight="1">
      <c r="A133" s="45">
        <v>1.04</v>
      </c>
      <c r="B133" s="45">
        <v>2.5299999999999998</v>
      </c>
      <c r="C133" s="45">
        <f t="shared" si="5"/>
        <v>42681.146311111108</v>
      </c>
      <c r="D133" s="45">
        <f t="shared" si="5"/>
        <v>653345.66999999993</v>
      </c>
      <c r="E133" s="202" t="s">
        <v>2027</v>
      </c>
      <c r="F133" s="204" t="s">
        <v>2275</v>
      </c>
      <c r="G133" s="204"/>
      <c r="H133" s="205">
        <v>301</v>
      </c>
      <c r="I133" s="112">
        <v>369338.42</v>
      </c>
      <c r="J133" s="112">
        <v>1807666</v>
      </c>
    </row>
    <row r="134" spans="1:10" s="37" customFormat="1" ht="13.5" customHeight="1">
      <c r="A134" s="45">
        <v>1.05</v>
      </c>
      <c r="B134" s="45">
        <v>2.54</v>
      </c>
      <c r="C134" s="45">
        <f t="shared" si="5"/>
        <v>2.0499999999999998</v>
      </c>
      <c r="D134" s="45">
        <f t="shared" si="5"/>
        <v>3.54</v>
      </c>
      <c r="E134" s="202" t="s">
        <v>2029</v>
      </c>
      <c r="F134" s="204" t="s">
        <v>2276</v>
      </c>
      <c r="G134" s="204"/>
      <c r="H134" s="205">
        <v>302</v>
      </c>
      <c r="I134" s="112">
        <v>0</v>
      </c>
      <c r="J134" s="112">
        <v>0</v>
      </c>
    </row>
    <row r="135" spans="1:10" s="37" customFormat="1" ht="13.5" customHeight="1">
      <c r="A135" s="45">
        <v>1.06</v>
      </c>
      <c r="B135" s="45">
        <v>2.5499999999999998</v>
      </c>
      <c r="C135" s="45">
        <f t="shared" si="5"/>
        <v>2.06</v>
      </c>
      <c r="D135" s="45">
        <f t="shared" si="5"/>
        <v>3.55</v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>
        <v>0</v>
      </c>
    </row>
    <row r="136" spans="1:10" s="37" customFormat="1" ht="13.5" customHeight="1">
      <c r="A136" s="45">
        <v>1.07</v>
      </c>
      <c r="B136" s="45">
        <v>2.56</v>
      </c>
      <c r="C136" s="45">
        <f t="shared" si="5"/>
        <v>428131.09488000005</v>
      </c>
      <c r="D136" s="45">
        <f t="shared" si="5"/>
        <v>2402735.8114285716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4001205.84</v>
      </c>
      <c r="J136" s="111">
        <f t="array" ref="J136">IF(AND(ISBLANK(J137:J139)),"",SUM(J137:J139))</f>
        <v>6569971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62555.700400000002</v>
      </c>
      <c r="D137" s="45">
        <f t="shared" si="5"/>
        <v>299961.11999999883</v>
      </c>
      <c r="E137" s="202" t="s">
        <v>2214</v>
      </c>
      <c r="F137" s="203" t="s">
        <v>2279</v>
      </c>
      <c r="G137" s="204"/>
      <c r="H137" s="205">
        <v>305</v>
      </c>
      <c r="I137" s="112">
        <v>521280.17</v>
      </c>
      <c r="J137" s="112">
        <v>700290</v>
      </c>
    </row>
    <row r="138" spans="1:10" s="37" customFormat="1" ht="13.5" customHeight="1">
      <c r="A138" s="45">
        <v>1.0900000000000001</v>
      </c>
      <c r="B138" s="45">
        <v>2.58</v>
      </c>
      <c r="C138" s="45">
        <f t="shared" si="5"/>
        <v>379313.98803000007</v>
      </c>
      <c r="D138" s="45">
        <f t="shared" si="5"/>
        <v>2163400.2914285716</v>
      </c>
      <c r="E138" s="202" t="s">
        <v>2216</v>
      </c>
      <c r="F138" s="203" t="s">
        <v>2280</v>
      </c>
      <c r="G138" s="204"/>
      <c r="H138" s="205">
        <v>306</v>
      </c>
      <c r="I138" s="112">
        <v>3479925.67</v>
      </c>
      <c r="J138" s="112">
        <v>5869681</v>
      </c>
    </row>
    <row r="139" spans="1:10" s="37" customFormat="1" ht="13.5" customHeight="1">
      <c r="A139" s="45">
        <v>1.1000000000000001</v>
      </c>
      <c r="B139" s="45">
        <v>2.5899999999999901</v>
      </c>
      <c r="C139" s="45">
        <f t="shared" si="5"/>
        <v>2.1</v>
      </c>
      <c r="D139" s="45">
        <f t="shared" si="5"/>
        <v>3.5899999999999901</v>
      </c>
      <c r="E139" s="202" t="s">
        <v>2218</v>
      </c>
      <c r="F139" s="203" t="s">
        <v>2281</v>
      </c>
      <c r="G139" s="204"/>
      <c r="H139" s="205">
        <v>307</v>
      </c>
      <c r="I139" s="112">
        <v>0</v>
      </c>
      <c r="J139" s="112">
        <v>0</v>
      </c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125576.86399000003</v>
      </c>
      <c r="D140" s="45">
        <f t="shared" si="5"/>
        <v>691496.25714285718</v>
      </c>
      <c r="E140" s="202" t="s">
        <v>2037</v>
      </c>
      <c r="F140" s="204" t="s">
        <v>2282</v>
      </c>
      <c r="G140" s="204"/>
      <c r="H140" s="238">
        <v>308</v>
      </c>
      <c r="I140" s="112">
        <v>1131304.0900000001</v>
      </c>
      <c r="J140" s="112">
        <v>1861711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9674063.1908000018</v>
      </c>
      <c r="D141" s="45">
        <f t="shared" si="5"/>
        <v>33824529.15999987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103650654.33000001</v>
      </c>
      <c r="J141" s="194">
        <f>IFERROR(IF(AND(J81,J99)="","",SUM(J81,J99)),"")</f>
        <v>116636295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1468161.5445727259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14291817.309999987</v>
      </c>
      <c r="J142" s="194">
        <f>IFERROR(IF(AND(J80,J141)="","",(IF((SUM(J80)-SUM(J141))&gt;=0,(SUM(J80)-SUM(J141)),0))),"")</f>
        <v>0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3586022.5314285578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9544537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164358.04895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1429181.73</v>
      </c>
      <c r="J144" s="194">
        <f>IFERROR(IF(AND(J145,J146)="","",SUM(J145,J146)),"")</f>
        <v>0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165787.24067999999</v>
      </c>
      <c r="D145" s="45">
        <f t="shared" si="5"/>
        <v>3.6499999999999901</v>
      </c>
      <c r="E145" s="202" t="s">
        <v>1980</v>
      </c>
      <c r="F145" s="204" t="s">
        <v>2288</v>
      </c>
      <c r="G145" s="204"/>
      <c r="H145" s="205">
        <v>313</v>
      </c>
      <c r="I145" s="112">
        <v>1429181.73</v>
      </c>
      <c r="J145" s="112">
        <v>0</v>
      </c>
    </row>
    <row r="146" spans="1:919" s="37" customFormat="1" ht="13.5" customHeight="1">
      <c r="A146" s="45">
        <v>1.17</v>
      </c>
      <c r="B146" s="45">
        <v>2.6599999999999899</v>
      </c>
      <c r="C146" s="45">
        <f>IF(LEN(I146)=0,"",1+ABS((I146*A146)/LEN(I146))+A146)</f>
        <v>2.17</v>
      </c>
      <c r="D146" s="45">
        <f t="shared" si="5"/>
        <v>3.6599999999999899</v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0</v>
      </c>
      <c r="J146" s="111">
        <f>IFERROR(IF(AND(J147,J152,J153,J154)="","",SUM(J147)-SUM(J152)+SUM(J153)-SUM(J154)),"")</f>
        <v>0</v>
      </c>
    </row>
    <row r="147" spans="1:919" s="37" customFormat="1" ht="13.5" customHeight="1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>
        <f t="shared" si="5"/>
        <v>3.6699999999999902</v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>
        <v>0</v>
      </c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30.09.
tekuće godine</v>
      </c>
      <c r="J150" s="196" t="str">
        <f>J16</f>
        <v>Od 01.01. do 30.09.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>
        <f t="shared" ref="C152:D159" si="6">IF(LEN(I152)=0,"",1+ABS((I152*A152)/LEN(I152))+A152)</f>
        <v>2.19</v>
      </c>
      <c r="D152" s="45">
        <f t="shared" si="6"/>
        <v>3.6799999999999899</v>
      </c>
      <c r="E152" s="202" t="s">
        <v>2004</v>
      </c>
      <c r="F152" s="203" t="s">
        <v>2292</v>
      </c>
      <c r="G152" s="204"/>
      <c r="H152" s="205">
        <v>316</v>
      </c>
      <c r="I152" s="112">
        <v>0</v>
      </c>
      <c r="J152" s="112">
        <v>0</v>
      </c>
    </row>
    <row r="153" spans="1:919" s="37" customFormat="1" ht="12.75" customHeight="1">
      <c r="A153" s="45">
        <v>1.2</v>
      </c>
      <c r="B153" s="45">
        <v>2.6899999999999902</v>
      </c>
      <c r="C153" s="45">
        <f t="shared" si="6"/>
        <v>2.2000000000000002</v>
      </c>
      <c r="D153" s="45">
        <f t="shared" si="6"/>
        <v>3.6899999999999902</v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>
        <v>0</v>
      </c>
    </row>
    <row r="154" spans="1:919" s="37" customFormat="1" ht="12.75" customHeight="1">
      <c r="A154" s="45">
        <v>1.21</v>
      </c>
      <c r="B154" s="45">
        <v>2.69999999999999</v>
      </c>
      <c r="C154" s="45">
        <f t="shared" si="6"/>
        <v>2.21</v>
      </c>
      <c r="D154" s="45">
        <f t="shared" si="6"/>
        <v>3.69999999999999</v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>
        <v>0</v>
      </c>
    </row>
    <row r="155" spans="1:919" s="37" customFormat="1" ht="12.75" customHeight="1">
      <c r="A155" s="45">
        <v>1.22</v>
      </c>
      <c r="B155" s="45">
        <v>2.71</v>
      </c>
      <c r="C155" s="45">
        <f t="shared" si="6"/>
        <v>1426585.4388727257</v>
      </c>
      <c r="D155" s="45">
        <f t="shared" si="6"/>
        <v>3.71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12862635.579999987</v>
      </c>
      <c r="J155" s="194">
        <f>IFERROR(IF(AND(J142,J143,J144)="","",IF((J142-J143-J144)&gt;=0,(J142-J143-J144),0)),"")</f>
        <v>0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2.23</v>
      </c>
      <c r="D156" s="45">
        <f t="shared" si="6"/>
        <v>3708738.0971428575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9544537</v>
      </c>
    </row>
    <row r="157" spans="1:919" s="37" customFormat="1" ht="12.75" customHeight="1">
      <c r="A157" s="45">
        <v>1.24</v>
      </c>
      <c r="B157" s="45">
        <v>2.73</v>
      </c>
      <c r="C157" s="45">
        <f t="shared" si="6"/>
        <v>2.2400000000000002</v>
      </c>
      <c r="D157" s="45">
        <f t="shared" si="6"/>
        <v>3.73</v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>
        <v>0</v>
      </c>
    </row>
    <row r="158" spans="1:919" s="37" customFormat="1" ht="12.75" customHeight="1">
      <c r="A158" s="45">
        <v>1.25</v>
      </c>
      <c r="B158" s="45">
        <v>2.74</v>
      </c>
      <c r="C158" s="45">
        <f t="shared" si="6"/>
        <v>1461665.3840909076</v>
      </c>
      <c r="D158" s="45">
        <f t="shared" si="6"/>
        <v>3.74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12862635.579999987</v>
      </c>
      <c r="J158" s="194">
        <f>IFERROR(IF(AND(J155,J157)="","",(IF((J155-J156+J157)&gt;=0,(SUM(J155)-SUM(J156)+SUM(J157)),0))),"")</f>
        <v>0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3749643.2857142859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9544537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>
        <f t="shared" si="7"/>
        <v>3.76</v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>
        <f>IFERROR(IF(AND(J162,J168)="","",SUM(J162)+SUM(J168)),"")</f>
        <v>0</v>
      </c>
    </row>
    <row r="162" spans="1:10" s="37" customFormat="1" ht="12.75" customHeight="1">
      <c r="A162" s="45">
        <v>1.29</v>
      </c>
      <c r="B162" s="45">
        <v>2.77</v>
      </c>
      <c r="C162" s="45">
        <f t="shared" si="7"/>
        <v>2.29</v>
      </c>
      <c r="D162" s="45">
        <f t="shared" si="7"/>
        <v>3.77</v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>
        <f>IFERROR(IF(AND(J163,J164,J165,J166,J167)="","",SUM(J163)+SUM(J164)+SUM(J165)+SUM(J166)-SUM(J167)),"")</f>
        <v>0</v>
      </c>
    </row>
    <row r="163" spans="1:10" s="37" customFormat="1" ht="25.5">
      <c r="A163" s="45">
        <v>1.3</v>
      </c>
      <c r="B163" s="45">
        <v>2.78</v>
      </c>
      <c r="C163" s="45">
        <f t="shared" si="7"/>
        <v>2.2999999999999998</v>
      </c>
      <c r="D163" s="45">
        <f t="shared" si="7"/>
        <v>3.78</v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>
        <v>0</v>
      </c>
    </row>
    <row r="164" spans="1:10" s="37" customFormat="1" ht="12.75" customHeight="1">
      <c r="A164" s="45">
        <v>1.31</v>
      </c>
      <c r="B164" s="45">
        <v>2.79</v>
      </c>
      <c r="C164" s="45">
        <f t="shared" si="7"/>
        <v>2.31</v>
      </c>
      <c r="D164" s="45">
        <f t="shared" si="7"/>
        <v>3.79</v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>
        <v>0</v>
      </c>
    </row>
    <row r="165" spans="1:10" s="37" customFormat="1" ht="25.5">
      <c r="A165" s="45">
        <v>1.32</v>
      </c>
      <c r="B165" s="45">
        <v>2.8</v>
      </c>
      <c r="C165" s="45">
        <f t="shared" si="7"/>
        <v>2.3200000000000003</v>
      </c>
      <c r="D165" s="45">
        <f t="shared" si="7"/>
        <v>3.8</v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>
        <v>0</v>
      </c>
    </row>
    <row r="166" spans="1:10" s="37" customFormat="1" ht="12.75" customHeight="1">
      <c r="A166" s="45">
        <v>1.33</v>
      </c>
      <c r="B166" s="45">
        <v>2.81</v>
      </c>
      <c r="C166" s="45">
        <f t="shared" si="7"/>
        <v>2.33</v>
      </c>
      <c r="D166" s="45">
        <f t="shared" si="7"/>
        <v>3.81</v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>
        <v>0</v>
      </c>
    </row>
    <row r="167" spans="1:10" s="37" customFormat="1" ht="12.75" customHeight="1">
      <c r="A167" s="45">
        <v>1.34</v>
      </c>
      <c r="B167" s="45">
        <v>2.82</v>
      </c>
      <c r="C167" s="45">
        <f t="shared" si="7"/>
        <v>2.34</v>
      </c>
      <c r="D167" s="45">
        <f t="shared" si="7"/>
        <v>3.82</v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>
        <v>0</v>
      </c>
    </row>
    <row r="168" spans="1:10" s="37" customFormat="1" ht="12.75" customHeight="1">
      <c r="A168" s="45">
        <v>1.35</v>
      </c>
      <c r="B168" s="45">
        <v>2.83</v>
      </c>
      <c r="C168" s="45">
        <f t="shared" si="7"/>
        <v>2.35</v>
      </c>
      <c r="D168" s="45">
        <f t="shared" si="7"/>
        <v>3.83</v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>
        <f>IFERROR(IF(AND(J169,J170,J171,J172,J173,J174,J175)="","",SUM(J169)+SUM(J170)+SUM(J171)+SUM(J172)+SUM(J173)+SUM(J174)-SUM(J175)),"")</f>
        <v>0</v>
      </c>
    </row>
    <row r="169" spans="1:10" s="37" customFormat="1" ht="12.75" customHeight="1">
      <c r="A169" s="45">
        <v>1.36</v>
      </c>
      <c r="B169" s="45">
        <v>2.84</v>
      </c>
      <c r="C169" s="45">
        <f t="shared" si="7"/>
        <v>2.3600000000000003</v>
      </c>
      <c r="D169" s="45">
        <f t="shared" si="7"/>
        <v>3.84</v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>
        <v>0</v>
      </c>
    </row>
    <row r="170" spans="1:10" s="37" customFormat="1" ht="25.5">
      <c r="A170" s="45">
        <v>1.37</v>
      </c>
      <c r="B170" s="45">
        <v>2.85</v>
      </c>
      <c r="C170" s="45">
        <f t="shared" si="7"/>
        <v>2.37</v>
      </c>
      <c r="D170" s="45">
        <f t="shared" si="7"/>
        <v>3.85</v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>
        <v>0</v>
      </c>
    </row>
    <row r="171" spans="1:10" s="37" customFormat="1" ht="12.75" customHeight="1">
      <c r="A171" s="45">
        <v>1.38</v>
      </c>
      <c r="B171" s="45">
        <v>2.86</v>
      </c>
      <c r="C171" s="45">
        <f t="shared" si="7"/>
        <v>2.38</v>
      </c>
      <c r="D171" s="45">
        <f t="shared" si="7"/>
        <v>3.86</v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>
        <v>0</v>
      </c>
    </row>
    <row r="172" spans="1:10" s="37" customFormat="1" ht="12.75" customHeight="1">
      <c r="A172" s="45">
        <v>1.39</v>
      </c>
      <c r="B172" s="45">
        <v>2.87</v>
      </c>
      <c r="C172" s="45">
        <f t="shared" si="7"/>
        <v>2.3899999999999997</v>
      </c>
      <c r="D172" s="45">
        <f t="shared" si="7"/>
        <v>3.87</v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>
        <v>0</v>
      </c>
    </row>
    <row r="173" spans="1:10" s="37" customFormat="1" ht="25.5">
      <c r="A173" s="45">
        <v>1.4</v>
      </c>
      <c r="B173" s="45">
        <v>2.88</v>
      </c>
      <c r="C173" s="45">
        <f t="shared" si="7"/>
        <v>2.4</v>
      </c>
      <c r="D173" s="45">
        <f t="shared" si="7"/>
        <v>3.88</v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>
        <v>0</v>
      </c>
    </row>
    <row r="174" spans="1:10" s="37" customFormat="1" ht="12.75" customHeight="1">
      <c r="A174" s="45">
        <v>1.41</v>
      </c>
      <c r="B174" s="45">
        <v>2.89</v>
      </c>
      <c r="C174" s="45">
        <f t="shared" si="7"/>
        <v>2.41</v>
      </c>
      <c r="D174" s="45">
        <f t="shared" si="7"/>
        <v>3.89</v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>
        <v>0</v>
      </c>
    </row>
    <row r="175" spans="1:10" s="37" customFormat="1" ht="12.75" customHeight="1">
      <c r="A175" s="45">
        <v>1.42</v>
      </c>
      <c r="B175" s="45">
        <v>2.9</v>
      </c>
      <c r="C175" s="45">
        <f t="shared" si="7"/>
        <v>2.42</v>
      </c>
      <c r="D175" s="45">
        <f t="shared" si="7"/>
        <v>3.9</v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>
        <v>0</v>
      </c>
    </row>
    <row r="176" spans="1:10" s="37" customFormat="1" ht="12.75" customHeight="1">
      <c r="A176" s="45">
        <v>1.43</v>
      </c>
      <c r="B176" s="45">
        <v>2.91</v>
      </c>
      <c r="C176" s="45">
        <f t="shared" si="7"/>
        <v>1672145.0553999983</v>
      </c>
      <c r="D176" s="45">
        <f t="shared" si="7"/>
        <v>3471829.2437500004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12862635.579999987</v>
      </c>
      <c r="J176" s="194">
        <f>IFERROR(IF(AND(J158,J159,J161)="","",SUM(J158)-SUM(J159)+SUM(J161)),"")</f>
        <v>-9544537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2379590.14</v>
      </c>
      <c r="D181" s="45">
        <f t="shared" si="8"/>
        <v>3507621.2875000001</v>
      </c>
      <c r="E181" s="202"/>
      <c r="F181" s="203" t="s">
        <v>2326</v>
      </c>
      <c r="G181" s="204"/>
      <c r="H181" s="205">
        <v>342</v>
      </c>
      <c r="I181" s="112">
        <v>12862636</v>
      </c>
      <c r="J181" s="112">
        <v>-9544537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2427825.0549999997</v>
      </c>
      <c r="D184" s="45">
        <f t="shared" si="8"/>
        <v>3531482.65</v>
      </c>
      <c r="E184" s="202"/>
      <c r="F184" s="203" t="s">
        <v>2326</v>
      </c>
      <c r="G184" s="204"/>
      <c r="H184" s="205">
        <v>344</v>
      </c>
      <c r="I184" s="112">
        <v>12862636</v>
      </c>
      <c r="J184" s="112">
        <v>-9544537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5.8761559286296388</v>
      </c>
      <c r="D186" s="45">
        <f>IF(ISERROR(ABS(LOG(ABS(SUM(D19:D185)),EXP(3)))),"",ABS(LOG(ABS(SUM(D19:D185)),EXP(3))))</f>
        <v>6.4086815822304644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2964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3046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4" t="str">
        <f>OP!C45</f>
        <v>Sarajevo. 31.10.2025</v>
      </c>
      <c r="F189" s="304"/>
      <c r="G189" s="159"/>
      <c r="J189" s="275" t="str">
        <f>OP!AJ45</f>
        <v>Adnan Hadžić</v>
      </c>
    </row>
    <row r="190" spans="1:10" s="146" customFormat="1" ht="9.75" customHeight="1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0F932E"/>
  </sheetPr>
  <dimension ref="A1:AIJ102"/>
  <sheetViews>
    <sheetView showGridLines="0" view="pageLayout" topLeftCell="E1" zoomScaleNormal="100" workbookViewId="0">
      <selection activeCell="F49" sqref="F49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2627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4" t="str">
        <f>OP!C45</f>
        <v>Sarajevo. 31.10.2025</v>
      </c>
      <c r="F95" s="304"/>
      <c r="G95" s="159"/>
      <c r="H95" s="115"/>
      <c r="I95" s="115"/>
      <c r="J95" s="195"/>
      <c r="K95" s="275" t="str">
        <f>OP!AJ45</f>
        <v>Adnan Hadžić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0F932E"/>
  </sheetPr>
  <dimension ref="A1:AIJ130"/>
  <sheetViews>
    <sheetView showGridLines="0" view="pageLayout" topLeftCell="E91" zoomScaleNormal="100" workbookViewId="0">
      <selection activeCell="J119" sqref="J119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2627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2636</v>
      </c>
      <c r="K17" s="196" t="s">
        <v>2637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12993.571190909079</v>
      </c>
      <c r="D21" s="45">
        <f>IF(LEN(K21)=0,"",1+ABS((K21*B21)/LEN(K21))+B21)</f>
        <v>990247.54374999995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14291817.309999987</v>
      </c>
      <c r="K21" s="162">
        <v>-9544537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18086.771660000002</v>
      </c>
      <c r="D23" s="45">
        <f t="shared" si="0"/>
        <v>1137576.1599999999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9042875.8300000001</v>
      </c>
      <c r="K23" s="162">
        <v>9479786</v>
      </c>
    </row>
    <row r="24" spans="1:920" s="37" customFormat="1">
      <c r="A24" s="45">
        <v>0.03</v>
      </c>
      <c r="B24" s="45">
        <v>0.85</v>
      </c>
      <c r="C24" s="45">
        <f t="shared" si="0"/>
        <v>104.29986666666666</v>
      </c>
      <c r="D24" s="45">
        <f t="shared" si="0"/>
        <v>1418.5166666666667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-30980.959999999999</v>
      </c>
      <c r="K24" s="162">
        <v>-10000</v>
      </c>
    </row>
    <row r="25" spans="1:920" s="37" customFormat="1">
      <c r="A25" s="45">
        <v>0.04</v>
      </c>
      <c r="B25" s="45">
        <v>0.86</v>
      </c>
      <c r="C25" s="45">
        <f t="shared" si="0"/>
        <v>1.04</v>
      </c>
      <c r="D25" s="45">
        <f t="shared" si="0"/>
        <v>1.8599999999999999</v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>
        <v>0</v>
      </c>
      <c r="K25" s="162">
        <v>0</v>
      </c>
    </row>
    <row r="26" spans="1:920" s="37" customFormat="1">
      <c r="A26" s="45">
        <v>0.05</v>
      </c>
      <c r="B26" s="45">
        <v>0.87</v>
      </c>
      <c r="C26" s="45">
        <f t="shared" si="0"/>
        <v>1.05</v>
      </c>
      <c r="D26" s="45">
        <f t="shared" si="0"/>
        <v>1.87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0</v>
      </c>
      <c r="K26" s="162">
        <v>0</v>
      </c>
    </row>
    <row r="27" spans="1:920" s="37" customFormat="1">
      <c r="A27" s="45">
        <v>0.06</v>
      </c>
      <c r="B27" s="45">
        <v>0.88</v>
      </c>
      <c r="C27" s="45">
        <f t="shared" si="0"/>
        <v>1.06</v>
      </c>
      <c r="D27" s="45">
        <f t="shared" si="0"/>
        <v>1.88</v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>
        <v>0</v>
      </c>
      <c r="K27" s="162">
        <v>0</v>
      </c>
    </row>
    <row r="28" spans="1:920" s="37" customFormat="1">
      <c r="A28" s="45">
        <v>7.0000000000000007E-2</v>
      </c>
      <c r="B28" s="45">
        <v>0.89</v>
      </c>
      <c r="C28" s="45">
        <f t="shared" si="0"/>
        <v>1.07</v>
      </c>
      <c r="D28" s="45">
        <f t="shared" si="0"/>
        <v>1.8900000000000001</v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>
        <v>0</v>
      </c>
      <c r="K28" s="162">
        <v>0</v>
      </c>
    </row>
    <row r="29" spans="1:920" s="37" customFormat="1">
      <c r="A29" s="45">
        <v>0.08</v>
      </c>
      <c r="B29" s="45">
        <v>0.9</v>
      </c>
      <c r="C29" s="45">
        <f t="shared" si="0"/>
        <v>1.08</v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>
        <v>0</v>
      </c>
      <c r="K29" s="162">
        <v>0</v>
      </c>
    </row>
    <row r="30" spans="1:920" s="37" customFormat="1">
      <c r="A30" s="45">
        <v>0.09</v>
      </c>
      <c r="B30" s="45">
        <v>0.91</v>
      </c>
      <c r="C30" s="45">
        <f t="shared" si="0"/>
        <v>1.0900000000000001</v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>
        <v>0</v>
      </c>
      <c r="K30" s="162">
        <v>0</v>
      </c>
    </row>
    <row r="31" spans="1:920" s="37" customFormat="1">
      <c r="A31" s="45">
        <v>0.1</v>
      </c>
      <c r="B31" s="45">
        <v>0.92</v>
      </c>
      <c r="C31" s="45">
        <f t="shared" si="0"/>
        <v>1.1000000000000001</v>
      </c>
      <c r="D31" s="45">
        <f t="shared" si="0"/>
        <v>1.92</v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>
        <v>0</v>
      </c>
      <c r="K31" s="162">
        <v>0</v>
      </c>
    </row>
    <row r="32" spans="1:920" s="37" customFormat="1">
      <c r="A32" s="45">
        <v>0.11</v>
      </c>
      <c r="B32" s="45">
        <v>0.93</v>
      </c>
      <c r="C32" s="45">
        <f t="shared" si="0"/>
        <v>1.1100000000000001</v>
      </c>
      <c r="D32" s="45">
        <f t="shared" si="0"/>
        <v>1.9300000000000002</v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>
        <v>0</v>
      </c>
      <c r="K32" s="162">
        <v>0</v>
      </c>
    </row>
    <row r="33" spans="1:920" s="37" customFormat="1" ht="25.5">
      <c r="A33" s="45">
        <v>0.12</v>
      </c>
      <c r="B33" s="45">
        <v>0.94</v>
      </c>
      <c r="C33" s="45">
        <f t="shared" si="0"/>
        <v>1.1200000000000001</v>
      </c>
      <c r="D33" s="45">
        <f t="shared" si="0"/>
        <v>1.94</v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>
        <v>0</v>
      </c>
      <c r="K33" s="162">
        <v>0</v>
      </c>
    </row>
    <row r="34" spans="1:920" s="37" customFormat="1" ht="29.25" customHeight="1">
      <c r="A34" s="45">
        <v>0.13</v>
      </c>
      <c r="B34" s="45">
        <v>0.95</v>
      </c>
      <c r="C34" s="45">
        <f t="shared" si="0"/>
        <v>1.1299999999999999</v>
      </c>
      <c r="D34" s="45">
        <f t="shared" si="0"/>
        <v>1.95</v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>
        <v>0</v>
      </c>
      <c r="K34" s="162">
        <v>0</v>
      </c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30.09.
tekuće godine</v>
      </c>
      <c r="K38" s="196" t="str">
        <f>K17</f>
        <v>Od 01.01. do 30.09.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>
        <f>IF(LEN(J40)=0,"",1+ABS((J40*A40)/LEN(J40))+A40)</f>
        <v>1.1400000000000001</v>
      </c>
      <c r="D40" s="45">
        <f>IF(LEN(K40)=0,"",1+ABS((K40*B40)/LEN(K40))+B40)</f>
        <v>1.96</v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>
        <v>0</v>
      </c>
      <c r="K40" s="162">
        <v>0</v>
      </c>
    </row>
    <row r="41" spans="1:920">
      <c r="A41" s="45">
        <v>0.15</v>
      </c>
      <c r="B41" s="45">
        <v>0.97</v>
      </c>
      <c r="C41" s="45">
        <f>IF(LEN(J41)=0,"",1+ABS((J41*A41)/LEN(J41))+A41)</f>
        <v>1.1499999999999999</v>
      </c>
      <c r="D41" s="45">
        <f>IF(LEN(K41)=0,"",1+ABS((K41*B41)/LEN(K41))+B41)</f>
        <v>1.97</v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>
        <v>0</v>
      </c>
      <c r="K41" s="163">
        <v>0</v>
      </c>
    </row>
    <row r="42" spans="1:920">
      <c r="A42" s="45">
        <v>0.16</v>
      </c>
      <c r="B42" s="45">
        <v>0.98</v>
      </c>
      <c r="C42" s="45">
        <f t="shared" ref="C42:D64" si="1">IF(LEN(J42)=0,"",1+ABS((J42*A42)/LEN(J42))+A42)</f>
        <v>1.1599999999999999</v>
      </c>
      <c r="D42" s="45">
        <f t="shared" si="1"/>
        <v>1.98</v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>
        <v>0</v>
      </c>
      <c r="K42" s="163">
        <v>0</v>
      </c>
    </row>
    <row r="43" spans="1:920" s="37" customFormat="1" ht="29.25" customHeight="1">
      <c r="A43" s="45">
        <v>0.17</v>
      </c>
      <c r="B43" s="45">
        <v>0.99</v>
      </c>
      <c r="C43" s="45">
        <f t="shared" si="1"/>
        <v>1.17</v>
      </c>
      <c r="D43" s="45">
        <f t="shared" si="1"/>
        <v>1.99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0</v>
      </c>
      <c r="K43" s="112">
        <v>0</v>
      </c>
    </row>
    <row r="44" spans="1:920" s="37" customFormat="1">
      <c r="A44" s="45">
        <v>0.18</v>
      </c>
      <c r="B44" s="45">
        <v>1.01</v>
      </c>
      <c r="C44" s="45">
        <f t="shared" si="1"/>
        <v>7387.9483999999993</v>
      </c>
      <c r="D44" s="45">
        <f t="shared" si="1"/>
        <v>260822.38999999998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369338.42</v>
      </c>
      <c r="K44" s="112">
        <v>1807666</v>
      </c>
    </row>
    <row r="45" spans="1:920" s="37" customFormat="1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>
      <c r="A46" s="45">
        <v>0.2</v>
      </c>
      <c r="B46" s="45">
        <v>1.03</v>
      </c>
      <c r="C46" s="45">
        <f t="shared" si="1"/>
        <v>12273.569600000001</v>
      </c>
      <c r="D46" s="45">
        <f t="shared" si="1"/>
        <v>298329.04125000001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-613618.48</v>
      </c>
      <c r="K46" s="112">
        <v>-2317103</v>
      </c>
    </row>
    <row r="47" spans="1:920" s="37" customFormat="1">
      <c r="A47" s="45">
        <v>0.21</v>
      </c>
      <c r="B47" s="45">
        <v>1.04</v>
      </c>
      <c r="C47" s="45">
        <f t="shared" si="1"/>
        <v>1.21</v>
      </c>
      <c r="D47" s="45">
        <f t="shared" si="1"/>
        <v>2.04</v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>
        <v>0</v>
      </c>
      <c r="K47" s="112">
        <v>0</v>
      </c>
    </row>
    <row r="48" spans="1:920" s="37" customFormat="1">
      <c r="A48" s="45">
        <v>0.22</v>
      </c>
      <c r="B48" s="45">
        <v>1.05</v>
      </c>
      <c r="C48" s="45">
        <f t="shared" si="1"/>
        <v>1.22</v>
      </c>
      <c r="D48" s="45">
        <f t="shared" si="1"/>
        <v>2.0499999999999998</v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>
        <v>0</v>
      </c>
      <c r="K48" s="112">
        <v>0</v>
      </c>
    </row>
    <row r="49" spans="1:11" s="37" customFormat="1">
      <c r="A49" s="45">
        <v>0.23</v>
      </c>
      <c r="B49" s="45">
        <v>1.06</v>
      </c>
      <c r="C49" s="45">
        <f t="shared" si="1"/>
        <v>1.23</v>
      </c>
      <c r="D49" s="45">
        <f t="shared" si="1"/>
        <v>28953.537142857145</v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>
        <v>0</v>
      </c>
      <c r="K49" s="112">
        <v>-191189</v>
      </c>
    </row>
    <row r="50" spans="1:11" s="37" customFormat="1">
      <c r="A50" s="45">
        <v>0.24</v>
      </c>
      <c r="B50" s="45">
        <v>1.07</v>
      </c>
      <c r="C50" s="45">
        <f t="shared" si="1"/>
        <v>2420.8659999999995</v>
      </c>
      <c r="D50" s="45">
        <f t="shared" si="1"/>
        <v>17867.401428571429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-80654.2</v>
      </c>
      <c r="K50" s="112">
        <v>-116876</v>
      </c>
    </row>
    <row r="51" spans="1:11" s="37" customFormat="1">
      <c r="A51" s="45">
        <v>0.25</v>
      </c>
      <c r="B51" s="45">
        <v>1.08</v>
      </c>
      <c r="C51" s="45">
        <f t="shared" si="1"/>
        <v>14481.254722222222</v>
      </c>
      <c r="D51" s="45">
        <f t="shared" si="1"/>
        <v>2.08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521280.17</v>
      </c>
      <c r="K51" s="112">
        <v>0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127093.00187272718</v>
      </c>
      <c r="D53" s="45">
        <f t="shared" si="1"/>
        <v>519990.54125000007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-5376958.3099999968</v>
      </c>
      <c r="K53" s="112">
        <v>-3816429</v>
      </c>
    </row>
    <row r="54" spans="1:11" s="37" customFormat="1">
      <c r="A54" s="45">
        <v>0.27</v>
      </c>
      <c r="B54" s="45">
        <v>1.1000000000000001</v>
      </c>
      <c r="C54" s="45">
        <f t="shared" si="1"/>
        <v>252331.96599999987</v>
      </c>
      <c r="D54" s="45">
        <f t="shared" si="1"/>
        <v>5826052.6875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8411023.1999999955</v>
      </c>
      <c r="K54" s="112">
        <v>42371277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56508.920000000006</v>
      </c>
      <c r="D55" s="45">
        <f t="shared" si="1"/>
        <v>600068.90285714297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-1614504</v>
      </c>
      <c r="K55" s="112">
        <v>3784205</v>
      </c>
    </row>
    <row r="56" spans="1:11" s="37" customFormat="1">
      <c r="A56" s="45">
        <v>0.28999999999999998</v>
      </c>
      <c r="B56" s="45">
        <v>1.1200000000000001</v>
      </c>
      <c r="C56" s="45">
        <f t="shared" si="1"/>
        <v>1.29</v>
      </c>
      <c r="D56" s="45">
        <f t="shared" si="1"/>
        <v>2.12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0</v>
      </c>
      <c r="K56" s="112">
        <v>0</v>
      </c>
    </row>
    <row r="57" spans="1:11" s="37" customFormat="1">
      <c r="A57" s="45">
        <v>0.3</v>
      </c>
      <c r="B57" s="45">
        <v>1.1299999999999999</v>
      </c>
      <c r="C57" s="45">
        <f t="shared" si="1"/>
        <v>36907.272700000001</v>
      </c>
      <c r="D57" s="45">
        <f t="shared" si="1"/>
        <v>673990.06499999994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1230199.0900000001</v>
      </c>
      <c r="K57" s="112">
        <v>-4771596</v>
      </c>
    </row>
    <row r="58" spans="1:11" s="37" customFormat="1">
      <c r="A58" s="45">
        <v>0.31</v>
      </c>
      <c r="B58" s="45">
        <v>1.1399999999999999</v>
      </c>
      <c r="C58" s="45">
        <f t="shared" si="1"/>
        <v>260310.37459999998</v>
      </c>
      <c r="D58" s="45">
        <f t="shared" si="1"/>
        <v>2170454.4733333336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-9236773.2599999998</v>
      </c>
      <c r="K58" s="112">
        <v>-17135150</v>
      </c>
    </row>
    <row r="59" spans="1:11" s="37" customFormat="1">
      <c r="A59" s="45">
        <v>0.32</v>
      </c>
      <c r="B59" s="45">
        <v>1.1499999999999999</v>
      </c>
      <c r="C59" s="45">
        <f t="shared" si="1"/>
        <v>1.32</v>
      </c>
      <c r="D59" s="45">
        <f t="shared" si="1"/>
        <v>2.15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0</v>
      </c>
      <c r="K59" s="112">
        <v>0</v>
      </c>
    </row>
    <row r="60" spans="1:11" s="37" customFormat="1">
      <c r="A60" s="45">
        <v>0.33</v>
      </c>
      <c r="B60" s="45">
        <v>1.1599999999999999</v>
      </c>
      <c r="C60" s="45">
        <f t="shared" si="1"/>
        <v>1.33</v>
      </c>
      <c r="D60" s="45">
        <f t="shared" si="1"/>
        <v>112071.08571428571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0</v>
      </c>
      <c r="K60" s="112">
        <v>-676278</v>
      </c>
    </row>
    <row r="61" spans="1:11" s="37" customFormat="1" ht="25.5">
      <c r="A61" s="45">
        <v>0.34</v>
      </c>
      <c r="B61" s="45">
        <v>1.17</v>
      </c>
      <c r="C61" s="45">
        <f t="shared" si="1"/>
        <v>522768.17958181782</v>
      </c>
      <c r="D61" s="45">
        <f t="shared" si="1"/>
        <v>2758829.4099999997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16913044.809999987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18863776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95783.574999999997</v>
      </c>
      <c r="D63" s="45">
        <f t="shared" si="1"/>
        <v>1325050.8774999999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-2189308</v>
      </c>
      <c r="K63" s="112">
        <v>-8983381</v>
      </c>
    </row>
    <row r="64" spans="1:11" s="37" customFormat="1">
      <c r="A64" s="45">
        <v>0.36</v>
      </c>
      <c r="B64" s="45">
        <v>1.19</v>
      </c>
      <c r="C64" s="45">
        <f t="shared" si="1"/>
        <v>1395.5031999999999</v>
      </c>
      <c r="D64" s="45">
        <f t="shared" si="1"/>
        <v>2382.19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30980.959999999999</v>
      </c>
      <c r="K64" s="112">
        <v>10000</v>
      </c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>
        <v>0</v>
      </c>
      <c r="K65" s="112">
        <v>0</v>
      </c>
    </row>
    <row r="66" spans="1:920" s="37" customFormat="1">
      <c r="A66" s="45">
        <v>0.38</v>
      </c>
      <c r="B66" s="45">
        <v>1.21</v>
      </c>
      <c r="C66" s="45">
        <f t="shared" ref="C66:D71" si="2">IF(LEN(J66)=0,"",1+ABS((J66*A66)/LEN(J66))+A66)</f>
        <v>1.38</v>
      </c>
      <c r="D66" s="45">
        <f t="shared" si="2"/>
        <v>2.21</v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>
        <v>0</v>
      </c>
      <c r="K66" s="112">
        <v>0</v>
      </c>
    </row>
    <row r="67" spans="1:920" s="37" customFormat="1">
      <c r="A67" s="45">
        <v>0.39</v>
      </c>
      <c r="B67" s="45">
        <v>1.22</v>
      </c>
      <c r="C67" s="45">
        <f t="shared" si="2"/>
        <v>33930.330369999996</v>
      </c>
      <c r="D67" s="45">
        <f t="shared" si="2"/>
        <v>151967.85999999999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-869972.83</v>
      </c>
      <c r="K67" s="112">
        <v>-871934</v>
      </c>
    </row>
    <row r="68" spans="1:920" s="37" customFormat="1">
      <c r="A68" s="45">
        <v>0.4</v>
      </c>
      <c r="B68" s="45">
        <v>1.23</v>
      </c>
      <c r="C68" s="45">
        <f t="shared" si="2"/>
        <v>1.4</v>
      </c>
      <c r="D68" s="45">
        <f t="shared" si="2"/>
        <v>2.23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>
        <v>0</v>
      </c>
      <c r="K68" s="112">
        <v>0</v>
      </c>
    </row>
    <row r="69" spans="1:920" s="37" customFormat="1">
      <c r="A69" s="45">
        <v>0.41</v>
      </c>
      <c r="B69" s="45">
        <v>1.24</v>
      </c>
      <c r="C69" s="45">
        <f t="shared" si="2"/>
        <v>1.41</v>
      </c>
      <c r="D69" s="45">
        <f t="shared" si="2"/>
        <v>2.2400000000000002</v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>
        <v>0</v>
      </c>
      <c r="K69" s="112">
        <v>0</v>
      </c>
    </row>
    <row r="70" spans="1:920" s="37" customFormat="1">
      <c r="A70" s="45">
        <v>0.42</v>
      </c>
      <c r="B70" s="45">
        <v>1.25</v>
      </c>
      <c r="C70" s="45">
        <f t="shared" si="2"/>
        <v>1.42</v>
      </c>
      <c r="D70" s="45">
        <f t="shared" si="2"/>
        <v>2.25</v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>
        <v>0</v>
      </c>
      <c r="K70" s="112">
        <v>0</v>
      </c>
    </row>
    <row r="71" spans="1:920" s="37" customFormat="1">
      <c r="A71" s="45">
        <v>0.43</v>
      </c>
      <c r="B71" s="45">
        <v>1.26</v>
      </c>
      <c r="C71" s="45">
        <f t="shared" si="2"/>
        <v>1.43</v>
      </c>
      <c r="D71" s="45">
        <f t="shared" si="2"/>
        <v>2.2599999999999998</v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>
        <v>0</v>
      </c>
      <c r="K71" s="112">
        <v>0</v>
      </c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30.09.
tekuće godine</v>
      </c>
      <c r="K74" s="196" t="str">
        <f>K17</f>
        <v>Od 01.01. do 30.09.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>
        <f t="shared" ref="C76:D91" si="3">IF(LEN(J76)=0,"",1+ABS((J76*A76)/LEN(J76))+A76)</f>
        <v>1.44</v>
      </c>
      <c r="D76" s="45">
        <f t="shared" si="3"/>
        <v>2.27</v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>
        <v>0</v>
      </c>
      <c r="K76" s="112">
        <v>0</v>
      </c>
    </row>
    <row r="77" spans="1:920" s="37" customFormat="1">
      <c r="A77" s="45">
        <v>0.45</v>
      </c>
      <c r="B77" s="45">
        <v>1.28</v>
      </c>
      <c r="C77" s="45">
        <f t="shared" si="3"/>
        <v>1.45</v>
      </c>
      <c r="D77" s="45">
        <f t="shared" si="3"/>
        <v>2.2800000000000002</v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>
        <v>0</v>
      </c>
      <c r="K77" s="112">
        <v>0</v>
      </c>
    </row>
    <row r="78" spans="1:920" s="37" customFormat="1">
      <c r="A78" s="45">
        <v>0.46</v>
      </c>
      <c r="B78" s="45">
        <v>1.29</v>
      </c>
      <c r="C78" s="45">
        <f t="shared" si="3"/>
        <v>1.46</v>
      </c>
      <c r="D78" s="45">
        <f t="shared" si="3"/>
        <v>2.29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>
        <v>0</v>
      </c>
      <c r="K78" s="112">
        <v>0</v>
      </c>
    </row>
    <row r="79" spans="1:920" s="37" customFormat="1">
      <c r="A79" s="45">
        <v>0.47</v>
      </c>
      <c r="B79" s="45">
        <v>1.3</v>
      </c>
      <c r="C79" s="45">
        <f t="shared" si="3"/>
        <v>1.47</v>
      </c>
      <c r="D79" s="45">
        <f t="shared" si="3"/>
        <v>2.2999999999999998</v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>
        <v>0</v>
      </c>
      <c r="K79" s="112">
        <v>0</v>
      </c>
    </row>
    <row r="80" spans="1:920" s="51" customFormat="1">
      <c r="A80" s="45">
        <v>0.48</v>
      </c>
      <c r="B80" s="45">
        <v>1.31</v>
      </c>
      <c r="C80" s="45">
        <f t="shared" si="3"/>
        <v>22705.369119999999</v>
      </c>
      <c r="D80" s="45">
        <f t="shared" si="3"/>
        <v>2.31</v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-472997.69</v>
      </c>
      <c r="K80" s="112">
        <v>0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>
        <f t="shared" si="3"/>
        <v>1.49</v>
      </c>
      <c r="D81" s="45">
        <f t="shared" si="3"/>
        <v>2.3200000000000003</v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0</v>
      </c>
      <c r="K81" s="112">
        <v>0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>
        <f t="shared" si="3"/>
        <v>1.5</v>
      </c>
      <c r="D82" s="45">
        <f t="shared" si="3"/>
        <v>25909.843333333338</v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>
        <v>0</v>
      </c>
      <c r="K82" s="112">
        <v>116876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>
        <f t="shared" si="3"/>
        <v>173.63499999999999</v>
      </c>
      <c r="D83" s="45">
        <f t="shared" si="3"/>
        <v>454.59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>
        <v>1350</v>
      </c>
      <c r="K83" s="112">
        <v>1350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>
        <f t="shared" si="3"/>
        <v>1.52</v>
      </c>
      <c r="D84" s="45">
        <f t="shared" si="3"/>
        <v>2.35</v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>
        <v>0</v>
      </c>
      <c r="K84" s="112">
        <v>0</v>
      </c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>
        <f t="shared" si="3"/>
        <v>1.53</v>
      </c>
      <c r="D85" s="45">
        <f t="shared" si="3"/>
        <v>2.3600000000000003</v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>
        <v>0</v>
      </c>
      <c r="K85" s="112">
        <v>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>
        <f t="shared" si="3"/>
        <v>1.54</v>
      </c>
      <c r="D86" s="45">
        <f t="shared" si="3"/>
        <v>2.37</v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>
        <v>0</v>
      </c>
      <c r="K86" s="112">
        <v>0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>
        <f t="shared" si="3"/>
        <v>1.55</v>
      </c>
      <c r="D87" s="45">
        <f t="shared" si="3"/>
        <v>57932.808571428563</v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>
        <v>0</v>
      </c>
      <c r="K87" s="112">
        <v>-293850</v>
      </c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>
        <f t="shared" si="3"/>
        <v>1.56</v>
      </c>
      <c r="D88" s="45">
        <f t="shared" si="3"/>
        <v>2.3899999999999997</v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>
        <v>0</v>
      </c>
      <c r="K88" s="112">
        <v>0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>
        <f t="shared" si="3"/>
        <v>1.5699999999999998</v>
      </c>
      <c r="D89" s="45">
        <f t="shared" si="3"/>
        <v>2.4</v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>
        <v>0</v>
      </c>
      <c r="K89" s="112">
        <v>0</v>
      </c>
    </row>
    <row r="90" spans="1:920" s="37" customFormat="1">
      <c r="A90" s="45">
        <v>0.57999999999999996</v>
      </c>
      <c r="B90" s="45">
        <v>1.41</v>
      </c>
      <c r="C90" s="45">
        <f t="shared" si="3"/>
        <v>1.58</v>
      </c>
      <c r="D90" s="45">
        <f t="shared" si="3"/>
        <v>2.41</v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>
        <v>0</v>
      </c>
      <c r="K90" s="112">
        <v>0</v>
      </c>
    </row>
    <row r="91" spans="1:920" s="37" customFormat="1">
      <c r="A91" s="45">
        <v>0.59</v>
      </c>
      <c r="B91" s="45">
        <v>1.42</v>
      </c>
      <c r="C91" s="45">
        <f t="shared" si="3"/>
        <v>1.5899999999999999</v>
      </c>
      <c r="D91" s="45">
        <f t="shared" si="3"/>
        <v>45250.48333333333</v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>
        <v>0</v>
      </c>
      <c r="K91" s="112">
        <v>191189</v>
      </c>
    </row>
    <row r="92" spans="1:920" s="37" customFormat="1">
      <c r="A92" s="45">
        <v>0.6</v>
      </c>
      <c r="B92" s="45">
        <v>1.43</v>
      </c>
      <c r="C92" s="45">
        <f t="shared" ref="C92:D96" si="4">IF(LEN(J92)=0,"",1+ABS((J92*A92)/LEN(J92))+A92)</f>
        <v>1.6</v>
      </c>
      <c r="D92" s="45">
        <f t="shared" si="4"/>
        <v>2.4299999999999997</v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>
        <v>0</v>
      </c>
      <c r="K92" s="112">
        <v>0</v>
      </c>
    </row>
    <row r="93" spans="1:920" s="37" customFormat="1">
      <c r="A93" s="45">
        <v>0.61</v>
      </c>
      <c r="B93" s="45">
        <v>1.44</v>
      </c>
      <c r="C93" s="45">
        <f t="shared" si="4"/>
        <v>1.6099999999999999</v>
      </c>
      <c r="D93" s="45">
        <f t="shared" si="4"/>
        <v>2.44</v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>
        <v>0</v>
      </c>
      <c r="K93" s="112">
        <v>0</v>
      </c>
    </row>
    <row r="94" spans="1:920" s="37" customFormat="1">
      <c r="A94" s="45">
        <v>0.62</v>
      </c>
      <c r="B94" s="45">
        <v>1.45</v>
      </c>
      <c r="C94" s="45">
        <f t="shared" si="4"/>
        <v>1.62</v>
      </c>
      <c r="D94" s="45">
        <f t="shared" si="4"/>
        <v>2.4500000000000002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0</v>
      </c>
      <c r="K94" s="112">
        <v>0</v>
      </c>
    </row>
    <row r="95" spans="1:920" s="37" customFormat="1">
      <c r="A95" s="45">
        <v>0.63</v>
      </c>
      <c r="B95" s="45">
        <v>1.46</v>
      </c>
      <c r="C95" s="45">
        <f t="shared" si="4"/>
        <v>1.63</v>
      </c>
      <c r="D95" s="45">
        <f t="shared" si="4"/>
        <v>2.46</v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>
        <v>0</v>
      </c>
      <c r="K95" s="112">
        <v>0</v>
      </c>
    </row>
    <row r="96" spans="1:920" s="37" customFormat="1" ht="25.5">
      <c r="A96" s="45">
        <v>0.64</v>
      </c>
      <c r="B96" s="45">
        <v>1.47</v>
      </c>
      <c r="C96" s="45">
        <f t="shared" si="4"/>
        <v>203634.95258181819</v>
      </c>
      <c r="D96" s="45">
        <f t="shared" si="4"/>
        <v>1806219.0325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-3499947.56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-9829750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>
        <f t="shared" ref="C98:D110" si="5">IF(LEN(J98)=0,"",1+ABS((J98*A98)/LEN(J98))+A98)</f>
        <v>1.65</v>
      </c>
      <c r="D98" s="45">
        <f t="shared" si="5"/>
        <v>2.48</v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0</v>
      </c>
      <c r="K98" s="112">
        <v>0</v>
      </c>
    </row>
    <row r="99" spans="1:11" s="37" customFormat="1">
      <c r="A99" s="45">
        <v>0.66</v>
      </c>
      <c r="B99" s="45">
        <v>1.49</v>
      </c>
      <c r="C99" s="45">
        <f t="shared" si="5"/>
        <v>28763.517142857141</v>
      </c>
      <c r="D99" s="45">
        <f t="shared" si="5"/>
        <v>50122.258571428567</v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>
        <v>-305050</v>
      </c>
      <c r="K99" s="112">
        <v>-235462</v>
      </c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>
        <f t="shared" si="5"/>
        <v>2.5</v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>
        <v>0</v>
      </c>
    </row>
    <row r="101" spans="1:11" s="37" customFormat="1">
      <c r="A101" s="45">
        <v>0.68</v>
      </c>
      <c r="B101" s="45">
        <v>1.51</v>
      </c>
      <c r="C101" s="45">
        <f t="shared" si="5"/>
        <v>362153.44840000005</v>
      </c>
      <c r="D101" s="45">
        <f t="shared" si="5"/>
        <v>1407980.87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-5325761.3</v>
      </c>
      <c r="K101" s="112">
        <v>-7459488</v>
      </c>
    </row>
    <row r="102" spans="1:11" s="37" customFormat="1">
      <c r="A102" s="45">
        <v>0.69</v>
      </c>
      <c r="B102" s="45">
        <v>1.52</v>
      </c>
      <c r="C102" s="45">
        <f t="shared" si="5"/>
        <v>3191251.6899999995</v>
      </c>
      <c r="D102" s="45">
        <f t="shared" si="5"/>
        <v>12524443.609999999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37000000</v>
      </c>
      <c r="K102" s="112">
        <v>65918111</v>
      </c>
    </row>
    <row r="103" spans="1:11" s="37" customFormat="1">
      <c r="A103" s="45">
        <v>0.7</v>
      </c>
      <c r="B103" s="45">
        <v>1.53</v>
      </c>
      <c r="C103" s="45">
        <f t="shared" si="5"/>
        <v>2489091.7329166667</v>
      </c>
      <c r="D103" s="45">
        <f t="shared" si="5"/>
        <v>13016076.67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-42670114.850000001</v>
      </c>
      <c r="K103" s="112">
        <v>-76565142</v>
      </c>
    </row>
    <row r="104" spans="1:11" s="37" customFormat="1">
      <c r="A104" s="45">
        <v>0.71</v>
      </c>
      <c r="B104" s="45">
        <v>1.54</v>
      </c>
      <c r="C104" s="45">
        <f t="shared" si="5"/>
        <v>32009.025460000001</v>
      </c>
      <c r="D104" s="45">
        <f t="shared" si="5"/>
        <v>132709.18</v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>
        <v>-450807.26</v>
      </c>
      <c r="K104" s="112">
        <v>-603212</v>
      </c>
    </row>
    <row r="105" spans="1:11" s="37" customFormat="1">
      <c r="A105" s="45">
        <v>0.72</v>
      </c>
      <c r="B105" s="45">
        <v>1.55</v>
      </c>
      <c r="C105" s="45">
        <f t="shared" si="5"/>
        <v>59250.948400000001</v>
      </c>
      <c r="D105" s="45">
        <f t="shared" si="5"/>
        <v>173609.41428571427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-822905.95</v>
      </c>
      <c r="K105" s="112">
        <v>-784031</v>
      </c>
    </row>
    <row r="106" spans="1:11" s="37" customFormat="1">
      <c r="A106" s="45">
        <v>0.73</v>
      </c>
      <c r="B106" s="45">
        <v>1.56</v>
      </c>
      <c r="C106" s="45">
        <f t="shared" si="5"/>
        <v>5538.0767666666661</v>
      </c>
      <c r="D106" s="45">
        <f t="shared" si="5"/>
        <v>24662.520000000004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-68256.33</v>
      </c>
      <c r="K106" s="112">
        <v>-94846</v>
      </c>
    </row>
    <row r="107" spans="1:11" s="37" customFormat="1">
      <c r="A107" s="45">
        <v>0.74</v>
      </c>
      <c r="B107" s="45">
        <v>1.57</v>
      </c>
      <c r="C107" s="45">
        <f t="shared" si="5"/>
        <v>1.74</v>
      </c>
      <c r="D107" s="45">
        <f t="shared" si="5"/>
        <v>2.5700000000000003</v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>
        <v>0</v>
      </c>
      <c r="K107" s="112">
        <v>0</v>
      </c>
    </row>
    <row r="108" spans="1:11" s="37" customFormat="1">
      <c r="A108" s="45">
        <v>0.75</v>
      </c>
      <c r="B108" s="45">
        <v>1.58</v>
      </c>
      <c r="C108" s="45">
        <f t="shared" si="5"/>
        <v>1.75</v>
      </c>
      <c r="D108" s="45">
        <f t="shared" si="5"/>
        <v>2.58</v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>
        <v>0</v>
      </c>
      <c r="K108" s="112">
        <v>0</v>
      </c>
    </row>
    <row r="109" spans="1:11" s="37" customFormat="1">
      <c r="A109" s="45">
        <v>0.76</v>
      </c>
      <c r="B109" s="45">
        <v>1.59</v>
      </c>
      <c r="C109" s="45">
        <f t="shared" si="5"/>
        <v>8758.5017142857141</v>
      </c>
      <c r="D109" s="45">
        <f t="shared" si="5"/>
        <v>524956.08142857149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80654.2</v>
      </c>
      <c r="K109" s="112">
        <v>2311116</v>
      </c>
    </row>
    <row r="110" spans="1:11" s="37" customFormat="1">
      <c r="A110" s="45">
        <v>0.77</v>
      </c>
      <c r="B110" s="45">
        <v>1.6</v>
      </c>
      <c r="C110" s="45">
        <f t="shared" si="5"/>
        <v>35773.99</v>
      </c>
      <c r="D110" s="45">
        <f t="shared" si="5"/>
        <v>2.6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-325202</v>
      </c>
      <c r="K110" s="112">
        <v>0</v>
      </c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30.09.
tekuće godine</v>
      </c>
      <c r="K113" s="196" t="str">
        <f>K17</f>
        <v>Od 01.01. do 30.09.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>
        <f t="shared" ref="C115:D119" si="6">IF(LEN(J115)=0,"",1+ABS((J115*A115)/LEN(J115))+A115)</f>
        <v>837685.60685000021</v>
      </c>
      <c r="D115" s="45">
        <f t="shared" si="6"/>
        <v>3132875.492222222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-12887443.490000002</v>
      </c>
      <c r="K115" s="194">
        <f>IFERROR(IF(AND(K98,K99,K100,K101,K102,K103,K104,K105,K106,K107,K108,K109,K110)="","",SUM(K98,K99,K100,K101,K102,K103,K104,K105,K106,K107,K108,K109,K110)),"")</f>
        <v>-17512954</v>
      </c>
    </row>
    <row r="116" spans="1:920" s="37" customFormat="1" ht="25.5">
      <c r="A116" s="45">
        <v>0.79</v>
      </c>
      <c r="B116" s="45">
        <v>1.62</v>
      </c>
      <c r="C116" s="45">
        <f t="shared" si="6"/>
        <v>25955.944399999255</v>
      </c>
      <c r="D116" s="45">
        <f t="shared" si="6"/>
        <v>1716985.5400000003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525653.75999998488</v>
      </c>
      <c r="K116" s="194">
        <f>IFERROR(IF(AND(K61,K96,K115)="","",SUM(K61,K96,K115)),"")</f>
        <v>-8478928</v>
      </c>
    </row>
    <row r="117" spans="1:920" s="37" customFormat="1">
      <c r="A117" s="45">
        <v>0.8</v>
      </c>
      <c r="B117" s="45">
        <v>1.63</v>
      </c>
      <c r="C117" s="45">
        <f t="shared" si="6"/>
        <v>1251387.418909091</v>
      </c>
      <c r="D117" s="45">
        <f t="shared" si="6"/>
        <v>4065451.4412499997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17206552.260000002</v>
      </c>
      <c r="K117" s="114">
        <v>19953123</v>
      </c>
    </row>
    <row r="118" spans="1:920" s="37" customFormat="1" ht="25.5">
      <c r="A118" s="45">
        <v>0.81</v>
      </c>
      <c r="B118" s="45">
        <v>1.64</v>
      </c>
      <c r="C118" s="45">
        <f t="shared" si="6"/>
        <v>1.81</v>
      </c>
      <c r="D118" s="45">
        <f t="shared" si="6"/>
        <v>2.6399999999999997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0</v>
      </c>
      <c r="K118" s="114">
        <v>0</v>
      </c>
    </row>
    <row r="119" spans="1:920" s="37" customFormat="1">
      <c r="A119" s="45">
        <v>0.82</v>
      </c>
      <c r="B119" s="45">
        <v>1.65</v>
      </c>
      <c r="C119" s="45">
        <f t="shared" si="6"/>
        <v>1321857.1778545445</v>
      </c>
      <c r="D119" s="45">
        <f t="shared" si="6"/>
        <v>2366555.3687499999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17732206.019999988</v>
      </c>
      <c r="K119" s="194">
        <f>IFERROR(IF(AND(K116,K117,K118)="","",SUM(K116,K117,K118)),"")</f>
        <v>11474195</v>
      </c>
    </row>
    <row r="120" spans="1:920" s="37" customFormat="1">
      <c r="A120" s="45"/>
      <c r="B120" s="45"/>
      <c r="C120" s="45">
        <f>IF(ISERROR(ABS(LOG(ABS(SUM(C21:C119)),EXP(3)))),"",ABS(LOG(ABS(SUM(C21:C119)),EXP(3))))</f>
        <v>5.4143460918356707</v>
      </c>
      <c r="D120" s="45">
        <f>IF(ISERROR(ABS(LOG(ABS(SUM(D21:D119)),EXP(3)))),"",ABS(LOG(ABS(SUM(D21:D119)),EXP(3))))</f>
        <v>5.958354321011039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3567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1104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4" t="str">
        <f>OP!C45</f>
        <v>Sarajevo. 31.10.2025</v>
      </c>
      <c r="F123" s="304"/>
      <c r="G123" s="159"/>
      <c r="H123" s="115"/>
      <c r="I123" s="115"/>
      <c r="J123" s="195"/>
      <c r="K123" s="275" t="str">
        <f>OP!AJ45</f>
        <v>Adnan Hadžić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F932E"/>
  </sheetPr>
  <dimension ref="A1:AKO57"/>
  <sheetViews>
    <sheetView showGridLines="0" tabSelected="1" view="pageLayout" topLeftCell="U23" zoomScale="50" zoomScaleNormal="40" zoomScaleSheetLayoutView="70" zoomScalePageLayoutView="50" workbookViewId="0">
      <selection activeCell="AE53" sqref="AE53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3" t="str">
        <f>BS!E1</f>
        <v>BOSNALIJEK DD</v>
      </c>
      <c r="W1" s="313"/>
      <c r="X1" s="313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3" t="str">
        <f>BS!E3</f>
        <v>JUKIĆEVA 53, 71000 SARAJEVO</v>
      </c>
      <c r="W3" s="313"/>
      <c r="X3" s="313"/>
      <c r="Y3" s="313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3" t="str">
        <f>BS!E5</f>
        <v>21.20</v>
      </c>
      <c r="W5" s="313"/>
      <c r="X5" s="313"/>
      <c r="Y5" s="313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3" t="str">
        <f>BS!E7</f>
        <v>4200598340009</v>
      </c>
      <c r="W7" s="313"/>
      <c r="X7" s="313"/>
      <c r="Y7" s="313"/>
      <c r="Z7" s="60"/>
      <c r="AA7" s="60"/>
      <c r="AB7" s="60"/>
      <c r="AC7" s="311"/>
      <c r="AD7" s="311"/>
      <c r="AE7" s="311"/>
      <c r="AF7" s="311"/>
      <c r="AG7" s="311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3" t="str">
        <f>BS!E9</f>
        <v>4200598340009</v>
      </c>
      <c r="W9" s="313"/>
      <c r="X9" s="313"/>
      <c r="Y9" s="313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22"/>
      <c r="W11" s="322"/>
      <c r="X11" s="322"/>
      <c r="Y11" s="322"/>
      <c r="AG11" s="169"/>
      <c r="AH11" s="170"/>
      <c r="AI11" s="170"/>
      <c r="AJ11" s="170"/>
      <c r="AK11" s="170"/>
    </row>
    <row r="12" spans="1:977" ht="25.5">
      <c r="U12" s="312" t="s">
        <v>2505</v>
      </c>
      <c r="V12" s="312"/>
      <c r="W12" s="312"/>
      <c r="X12" s="312"/>
      <c r="Y12" s="312"/>
      <c r="Z12" s="312"/>
      <c r="AA12" s="312"/>
      <c r="AB12" s="312"/>
      <c r="AC12" s="312"/>
      <c r="AD12" s="312"/>
      <c r="AE12" s="312"/>
      <c r="AF12" s="312"/>
      <c r="AG12" s="312"/>
    </row>
    <row r="13" spans="1:977" ht="22.5">
      <c r="U13" s="310" t="s">
        <v>2628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4" t="s">
        <v>2506</v>
      </c>
      <c r="V15" s="314"/>
      <c r="W15" s="315" t="s">
        <v>1976</v>
      </c>
      <c r="X15" s="314" t="s">
        <v>2507</v>
      </c>
      <c r="Y15" s="314"/>
      <c r="Z15" s="314"/>
      <c r="AA15" s="314"/>
      <c r="AB15" s="314"/>
      <c r="AC15" s="314"/>
      <c r="AD15" s="316" t="s">
        <v>2508</v>
      </c>
      <c r="AE15" s="316" t="s">
        <v>2509</v>
      </c>
      <c r="AF15" s="316" t="s">
        <v>2510</v>
      </c>
      <c r="AG15" s="31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4"/>
      <c r="V16" s="314"/>
      <c r="W16" s="315"/>
      <c r="X16" s="120" t="s">
        <v>2100</v>
      </c>
      <c r="Y16" s="316" t="s">
        <v>2105</v>
      </c>
      <c r="Z16" s="314" t="s">
        <v>2512</v>
      </c>
      <c r="AA16" s="316" t="s">
        <v>2513</v>
      </c>
      <c r="AB16" s="316" t="s">
        <v>2514</v>
      </c>
      <c r="AC16" s="316" t="s">
        <v>2515</v>
      </c>
      <c r="AD16" s="316"/>
      <c r="AE16" s="316"/>
      <c r="AF16" s="316"/>
      <c r="AG16" s="316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4"/>
      <c r="V17" s="314"/>
      <c r="W17" s="315"/>
      <c r="X17" s="121" t="s">
        <v>138</v>
      </c>
      <c r="Y17" s="316"/>
      <c r="Z17" s="314"/>
      <c r="AA17" s="316"/>
      <c r="AB17" s="316"/>
      <c r="AC17" s="316"/>
      <c r="AD17" s="316"/>
      <c r="AE17" s="316"/>
      <c r="AF17" s="316"/>
      <c r="AG17" s="316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4"/>
      <c r="V18" s="314"/>
      <c r="W18" s="315"/>
      <c r="X18" s="122" t="s">
        <v>2516</v>
      </c>
      <c r="Y18" s="316"/>
      <c r="Z18" s="314"/>
      <c r="AA18" s="316"/>
      <c r="AB18" s="316"/>
      <c r="AC18" s="316"/>
      <c r="AD18" s="316"/>
      <c r="AE18" s="316"/>
      <c r="AF18" s="316"/>
      <c r="AG18" s="31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4"/>
      <c r="V19" s="314"/>
      <c r="W19" s="315"/>
      <c r="X19" s="121" t="s">
        <v>138</v>
      </c>
      <c r="Y19" s="316"/>
      <c r="Z19" s="314"/>
      <c r="AA19" s="316"/>
      <c r="AB19" s="316"/>
      <c r="AC19" s="316"/>
      <c r="AD19" s="316"/>
      <c r="AE19" s="316"/>
      <c r="AF19" s="316"/>
      <c r="AG19" s="31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4"/>
      <c r="V20" s="314"/>
      <c r="W20" s="315"/>
      <c r="X20" s="123" t="s">
        <v>2517</v>
      </c>
      <c r="Y20" s="316"/>
      <c r="Z20" s="314"/>
      <c r="AA20" s="316"/>
      <c r="AB20" s="316"/>
      <c r="AC20" s="316"/>
      <c r="AD20" s="316"/>
      <c r="AE20" s="316"/>
      <c r="AF20" s="316"/>
      <c r="AG20" s="31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8">
        <v>1</v>
      </c>
      <c r="V21" s="31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112142.94875</v>
      </c>
      <c r="L22" s="45">
        <f t="shared" si="0"/>
        <v>328335.0914285715</v>
      </c>
      <c r="M22" s="45">
        <f t="shared" si="0"/>
        <v>2921092.81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11092485.050000003</v>
      </c>
      <c r="R22" s="45">
        <f t="shared" si="0"/>
        <v>39875316.986666687</v>
      </c>
      <c r="S22" s="45" t="str">
        <f t="shared" si="0"/>
        <v/>
      </c>
      <c r="T22" s="45" t="str">
        <f t="shared" si="0"/>
        <v/>
      </c>
      <c r="U22" s="319" t="s">
        <v>2629</v>
      </c>
      <c r="V22" s="319"/>
      <c r="W22" s="119">
        <v>901</v>
      </c>
      <c r="X22" s="125">
        <v>89713551</v>
      </c>
      <c r="Y22" s="126">
        <v>8839757</v>
      </c>
      <c r="Z22" s="126">
        <v>45821040</v>
      </c>
      <c r="AA22" s="126"/>
      <c r="AB22" s="126"/>
      <c r="AC22" s="126"/>
      <c r="AD22" s="126">
        <v>58381487</v>
      </c>
      <c r="AE22" s="143">
        <f>IFERROR(IF(AND(X22,Y22,Z22,AA22,AB22,AC22,AD22)="","",SUM(X22,Y22,Z22,AA22,AB22,AC22,AD22)),"")</f>
        <v>202755835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7" t="s">
        <v>2518</v>
      </c>
      <c r="V23" s="317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7" t="s">
        <v>2519</v>
      </c>
      <c r="V24" s="317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448568.79499999998</v>
      </c>
      <c r="L25" s="45">
        <f t="shared" si="0"/>
        <v>366219.79428571422</v>
      </c>
      <c r="M25" s="45">
        <f t="shared" si="0"/>
        <v>3092921.74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11311415.656250004</v>
      </c>
      <c r="R25" s="45">
        <f t="shared" si="0"/>
        <v>40551169.800000012</v>
      </c>
      <c r="S25" s="45" t="str">
        <f t="shared" si="0"/>
        <v/>
      </c>
      <c r="T25" s="45" t="str">
        <f t="shared" si="0"/>
        <v/>
      </c>
      <c r="U25" s="320" t="s">
        <v>2630</v>
      </c>
      <c r="V25" s="320"/>
      <c r="W25" s="119">
        <v>904</v>
      </c>
      <c r="X25" s="143">
        <f>IFERROR(IF(AND(X22,X23,X24)="","",SUM(X22,X23,X24)),"")</f>
        <v>89713551</v>
      </c>
      <c r="Y25" s="143">
        <f t="shared" ref="Y25:AF25" si="1">IFERROR(IF(AND(Y22,Y23,Y24)="","",SUM(Y22,Y23,Y24)),"")</f>
        <v>8839757</v>
      </c>
      <c r="Z25" s="143">
        <f t="shared" si="1"/>
        <v>45821040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58381487</v>
      </c>
      <c r="AE25" s="143">
        <f>IFERROR(IF(AND(X25,Y25,Z25,AA25,AB25,AC25,AD25)="","",SUM(X25,Y25,Z25,AA25,AB25,AC25,AD25)),"")</f>
        <v>202755835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2768023.4650000008</v>
      </c>
      <c r="R27" s="45">
        <f t="shared" si="0"/>
        <v>3211616.8087500012</v>
      </c>
      <c r="S27" s="45" t="str">
        <f t="shared" si="0"/>
        <v/>
      </c>
      <c r="T27" s="45" t="str">
        <f t="shared" si="0"/>
        <v/>
      </c>
      <c r="U27" s="317" t="s">
        <v>2520</v>
      </c>
      <c r="V27" s="317"/>
      <c r="W27" s="128">
        <v>905</v>
      </c>
      <c r="X27" s="129"/>
      <c r="Y27" s="129"/>
      <c r="Z27" s="129"/>
      <c r="AA27" s="129"/>
      <c r="AB27" s="129"/>
      <c r="AC27" s="129"/>
      <c r="AD27" s="129">
        <v>14194979</v>
      </c>
      <c r="AE27" s="144">
        <f>IFERROR(IF(AND(X27,Y27,Z27,AA27,AB27,AC27,AD27)="","",SUM(X27,Y27,Z27,AA27,AB27,AC27,AD27)),"")</f>
        <v>14194979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7" t="s">
        <v>2521</v>
      </c>
      <c r="V28" s="317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2803510.932500001</v>
      </c>
      <c r="R29" s="45">
        <f t="shared" si="0"/>
        <v>3247104.2762500015</v>
      </c>
      <c r="S29" s="45" t="str">
        <f t="shared" si="0"/>
        <v/>
      </c>
      <c r="T29" s="45" t="str">
        <f t="shared" si="0"/>
        <v/>
      </c>
      <c r="U29" s="320" t="s">
        <v>2522</v>
      </c>
      <c r="V29" s="317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14194979</v>
      </c>
      <c r="AE29" s="143">
        <f>IFERROR(IF(AND(X29,Y29,Z29,AA29,AB29,AC29,AD29)="","",SUM(X29,Y29,Z29,AA29,AB29,AC29,AD29)),"")</f>
        <v>14194979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7" t="s">
        <v>2523</v>
      </c>
      <c r="V31" s="317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>
        <f t="shared" si="0"/>
        <v>20277.832857142854</v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>
        <f t="shared" si="0"/>
        <v>416802.56428571447</v>
      </c>
      <c r="S32" s="45" t="str">
        <f t="shared" si="0"/>
        <v/>
      </c>
      <c r="T32" s="45" t="str">
        <f t="shared" si="0"/>
        <v/>
      </c>
      <c r="U32" s="317" t="s">
        <v>2524</v>
      </c>
      <c r="V32" s="317"/>
      <c r="W32" s="128">
        <v>909</v>
      </c>
      <c r="X32" s="129">
        <v>1577080</v>
      </c>
      <c r="Y32" s="129"/>
      <c r="Z32" s="129"/>
      <c r="AA32" s="129"/>
      <c r="AB32" s="129"/>
      <c r="AC32" s="129"/>
      <c r="AD32" s="129"/>
      <c r="AE32" s="144">
        <f>IFERROR(IF(AND(X32,Y32,Z32,AA32,AB32,AC32,AD32)="","",SUM(X32,Y32,Z32,AA32,AB32,AC32,AD32)),"")</f>
        <v>1577080</v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7" t="s">
        <v>2525</v>
      </c>
      <c r="V33" s="317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2013147.6625000008</v>
      </c>
      <c r="R34" s="45">
        <f t="shared" si="0"/>
        <v>2323818.443750001</v>
      </c>
      <c r="S34" s="45" t="str">
        <f t="shared" si="0"/>
        <v/>
      </c>
      <c r="T34" s="45" t="str">
        <f t="shared" si="0"/>
        <v/>
      </c>
      <c r="U34" s="317" t="s">
        <v>2526</v>
      </c>
      <c r="V34" s="317"/>
      <c r="W34" s="128">
        <v>911</v>
      </c>
      <c r="X34" s="129"/>
      <c r="Y34" s="129"/>
      <c r="Z34" s="129"/>
      <c r="AA34" s="129"/>
      <c r="AB34" s="129"/>
      <c r="AC34" s="129"/>
      <c r="AD34" s="129">
        <v>-9941457</v>
      </c>
      <c r="AE34" s="144">
        <f>IFERROR(IF(AND(X34,Y34,Z34,AA34,AB34,AC34,AD34)="","",SUM(X34,Y34,Z34,AA34,AB34,AC34,AD34)),"")</f>
        <v>-9941457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3" t="s">
        <v>2527</v>
      </c>
      <c r="V35" s="323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1432218.7837499999</v>
      </c>
      <c r="L37" s="45">
        <f t="shared" si="0"/>
        <v>479873.90285714291</v>
      </c>
      <c r="M37" s="45">
        <f t="shared" si="0"/>
        <v>3608408.5300000007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12840179.485000005</v>
      </c>
      <c r="R37" s="45">
        <f t="shared" si="0"/>
        <v>43140781.060000017</v>
      </c>
      <c r="S37" s="45" t="str">
        <f t="shared" si="0"/>
        <v/>
      </c>
      <c r="T37" s="45" t="str">
        <f t="shared" si="0"/>
        <v/>
      </c>
      <c r="U37" s="320" t="s">
        <v>2631</v>
      </c>
      <c r="V37" s="320"/>
      <c r="W37" s="119">
        <v>913</v>
      </c>
      <c r="X37" s="143">
        <f>IFERROR(IF(AND(X25,X29,X31,X32,X33,X34,X35)="","",SUM(X25,X29,X31)-SUM(X32)-SUM(X33)+SUM(X34,X35)),"")</f>
        <v>88136471</v>
      </c>
      <c r="Y37" s="143">
        <f>IFERROR(IF(AND(Y25,Y29,Y31,Y32,Y33,Y34,Y35)="","",SUM(Y25,Y29,Y31)-SUM(Y32)-SUM(Y33)+SUM(Y34,Y35)),"")</f>
        <v>8839757</v>
      </c>
      <c r="Z37" s="143">
        <f t="shared" ref="Z37:AD37" si="3">IFERROR(IF(AND(Z25,Z29,Z31,Z32,Z33,Z34,Z35)="","",SUM(Z25,Z29,Z31)-SUM(Z32)-SUM(Z33)+SUM(Z34,Z35)),"")</f>
        <v>45821040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62635009</v>
      </c>
      <c r="AE37" s="143">
        <f>IFERROR(IF(AND(X37,Y37,Z37,AA37,AB37,AC37,AD37)="","",SUM(X37,Y37,Z37,AA37,AB37,AC37,AD37)),"")</f>
        <v>205432277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7" t="s">
        <v>2528</v>
      </c>
      <c r="V39" s="317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7" t="s">
        <v>2529</v>
      </c>
      <c r="V40" s="317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1762730.5799999998</v>
      </c>
      <c r="L41" s="45">
        <f t="shared" si="4"/>
        <v>517758.60571428563</v>
      </c>
      <c r="M41" s="45">
        <f t="shared" si="4"/>
        <v>3780237.4600000009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13075060.798750004</v>
      </c>
      <c r="R41" s="45">
        <f t="shared" si="4"/>
        <v>43825555.346666686</v>
      </c>
      <c r="S41" s="45" t="str">
        <f t="shared" si="4"/>
        <v/>
      </c>
      <c r="T41" s="45" t="str">
        <f t="shared" si="4"/>
        <v/>
      </c>
      <c r="U41" s="320" t="s">
        <v>2632</v>
      </c>
      <c r="V41" s="320"/>
      <c r="W41" s="119">
        <v>916</v>
      </c>
      <c r="X41" s="143">
        <f>IFERROR(IF(AND(X37,X39,X40)="","",SUM(X37,X39,X40)),"")</f>
        <v>88136471</v>
      </c>
      <c r="Y41" s="143">
        <f t="shared" ref="Y41:AD41" si="5">IFERROR(IF(AND(Y37,Y39,Y40)="","",SUM(Y37,Y39,Y40)),"")</f>
        <v>8839757</v>
      </c>
      <c r="Z41" s="143">
        <f t="shared" si="5"/>
        <v>45821040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62635009</v>
      </c>
      <c r="AE41" s="143">
        <f>IFERROR(IF(AND(X41,Y41,Z41,AA41,AB41,AC41,AD41)="","",SUM(X41,Y41,Z41,AA41,AB41,AC41,AD41)),"")</f>
        <v>205432277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 t="str">
        <f t="shared" si="4"/>
        <v/>
      </c>
      <c r="R43" s="45" t="str">
        <f t="shared" si="4"/>
        <v/>
      </c>
      <c r="S43" s="45" t="str">
        <f t="shared" si="4"/>
        <v/>
      </c>
      <c r="T43" s="45" t="str">
        <f t="shared" si="4"/>
        <v/>
      </c>
      <c r="U43" s="317" t="s">
        <v>2530</v>
      </c>
      <c r="V43" s="317"/>
      <c r="W43" s="128">
        <v>917</v>
      </c>
      <c r="X43" s="129"/>
      <c r="Y43" s="129"/>
      <c r="Z43" s="129"/>
      <c r="AA43" s="129"/>
      <c r="AB43" s="129"/>
      <c r="AC43" s="129"/>
      <c r="AD43" s="129"/>
      <c r="AE43" s="144" t="str">
        <f>IFERROR(IF(AND(X43,Y43,Z43,AA43,AB43,AC43,AD43)="","",SUM(X43,Y43,Z43,AA43,AB43,AC43,AD43)),"")</f>
        <v/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>
        <f t="shared" si="4"/>
        <v>2717234.5450000009</v>
      </c>
      <c r="R44" s="45">
        <f t="shared" si="4"/>
        <v>3119192.1700000013</v>
      </c>
      <c r="S44" s="45" t="str">
        <f t="shared" si="4"/>
        <v/>
      </c>
      <c r="T44" s="45" t="str">
        <f t="shared" si="4"/>
        <v/>
      </c>
      <c r="U44" s="317" t="s">
        <v>2531</v>
      </c>
      <c r="V44" s="317"/>
      <c r="W44" s="128">
        <v>918</v>
      </c>
      <c r="X44" s="129"/>
      <c r="Y44" s="129"/>
      <c r="Z44" s="129"/>
      <c r="AA44" s="129"/>
      <c r="AB44" s="129"/>
      <c r="AC44" s="129"/>
      <c r="AD44" s="129">
        <v>12862636</v>
      </c>
      <c r="AE44" s="144">
        <f>IFERROR(IF(AND(X44,Y44,Z44,AA44,AB44,AC44,AD44)="","",SUM(X44,Y44,Z44,AA44,AB44,AC44,AD44)),"")</f>
        <v>12862636</v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2733312.850000001</v>
      </c>
      <c r="R45" s="45">
        <f t="shared" si="4"/>
        <v>3135270.4750000015</v>
      </c>
      <c r="S45" s="45" t="str">
        <f t="shared" si="4"/>
        <v/>
      </c>
      <c r="T45" s="45" t="str">
        <f t="shared" si="4"/>
        <v/>
      </c>
      <c r="U45" s="320" t="s">
        <v>2532</v>
      </c>
      <c r="V45" s="317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12862636</v>
      </c>
      <c r="AE45" s="143">
        <f>IFERROR(IF(AND(X45,Y45,Z45,AA45,AB45,AC45,AD45)="","",SUM(X45,Y45,Z45,AA45,AB45,AC45,AD45)),"")</f>
        <v>12862636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7" t="s">
        <v>2533</v>
      </c>
      <c r="V47" s="317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>
        <f t="shared" si="4"/>
        <v>10677.96</v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>
        <f t="shared" si="4"/>
        <v>100161.05333333337</v>
      </c>
      <c r="S48" s="45" t="str">
        <f t="shared" si="4"/>
        <v/>
      </c>
      <c r="T48" s="45" t="str">
        <f t="shared" si="4"/>
        <v/>
      </c>
      <c r="U48" s="317" t="s">
        <v>2534</v>
      </c>
      <c r="V48" s="317"/>
      <c r="W48" s="128">
        <v>921</v>
      </c>
      <c r="X48" s="129">
        <v>305050</v>
      </c>
      <c r="Y48" s="129"/>
      <c r="Z48" s="129"/>
      <c r="AA48" s="129"/>
      <c r="AB48" s="129"/>
      <c r="AC48" s="129"/>
      <c r="AD48" s="129"/>
      <c r="AE48" s="144">
        <f>IFERROR(IF(AND(X48,Y48,Z48,AA48,AB48,AC48,AD48)="","",SUM(X48,Y48,Z48,AA48,AB48,AC48,AD48)),"")</f>
        <v>305050</v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>
        <f t="shared" si="4"/>
        <v>2456962.5700000008</v>
      </c>
      <c r="R49" s="45">
        <f t="shared" si="4"/>
        <v>2812014.8200000012</v>
      </c>
      <c r="S49" s="45" t="str">
        <f t="shared" si="4"/>
        <v/>
      </c>
      <c r="T49" s="45" t="str">
        <f t="shared" si="4"/>
        <v/>
      </c>
      <c r="U49" s="317" t="s">
        <v>2535</v>
      </c>
      <c r="V49" s="317"/>
      <c r="W49" s="128">
        <v>922</v>
      </c>
      <c r="X49" s="129"/>
      <c r="Y49" s="129"/>
      <c r="Z49" s="129"/>
      <c r="AA49" s="129"/>
      <c r="AB49" s="129"/>
      <c r="AC49" s="129"/>
      <c r="AD49" s="129">
        <v>9941456</v>
      </c>
      <c r="AE49" s="144">
        <f>IFERROR(IF(AND(X49,Y49,Z49,AA49,AB49,AC49,AD49)="","",SUM(X49,Y49,Z49,AA49,AB49,AC49,AD49)),"")</f>
        <v>9941456</v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2744733.15625</v>
      </c>
      <c r="L53" s="103">
        <f t="shared" si="4"/>
        <v>631412.71428571432</v>
      </c>
      <c r="M53" s="103">
        <f t="shared" si="4"/>
        <v>4295724.2500000009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14422364.340000005</v>
      </c>
      <c r="R53" s="103">
        <f t="shared" si="4"/>
        <v>46464147.24000001</v>
      </c>
      <c r="S53" s="103" t="str">
        <f t="shared" si="4"/>
        <v/>
      </c>
      <c r="T53" s="103" t="str">
        <f t="shared" si="4"/>
        <v/>
      </c>
      <c r="U53" s="319" t="s">
        <v>2633</v>
      </c>
      <c r="V53" s="319"/>
      <c r="W53" s="119">
        <v>925</v>
      </c>
      <c r="X53" s="143">
        <f>IFERROR(IF(AND(X41,X45,X47,X48,X49,X50,X51)="","",SUM(X41,X45,X47)-SUM(X48)-SUM(X49)+SUM(X50,X51)),"")</f>
        <v>87831421</v>
      </c>
      <c r="Y53" s="143">
        <f>IFERROR(IF(AND(Y41,Y45,Y47,Y48,Y49,Y50,Y51)="","",SUM(Y41,Y45,Y47)-SUM(Y48)-SUM(Y49)+SUM(Y50,Y51)),"")</f>
        <v>8839757</v>
      </c>
      <c r="Z53" s="143">
        <f t="shared" ref="Z53:AD53" si="7">IFERROR(IF(AND(Z41,Z45,Z47,Z48,Z49,Z50,Z51)="","",SUM(Z41,Z45,Z47)-SUM(Z48)-SUM(Z49)+SUM(Z50,Z51)),"")</f>
        <v>45821040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65556189</v>
      </c>
      <c r="AE53" s="143">
        <f>IFERROR(IF(AND(X53,Y53,Z53,AA53,AB53,AC53,AD53)="","",SUM(X53,Y53,Z53,AA53,AB53,AC53,AD53)),"")</f>
        <v>208048407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5.2307080755613073</v>
      </c>
      <c r="L54" s="239">
        <f t="shared" ref="L54:T54" si="8">IF(ISERROR(ABS(LOG(ABS(SUM(L22:L53)),EXP(3)))),"",ABS(LOG(ABS(SUM(L22:L53)),EXP(3))))</f>
        <v>4.8862094372753457</v>
      </c>
      <c r="M54" s="239">
        <f t="shared" si="8"/>
        <v>5.5629946461926076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6.0584036750558186</v>
      </c>
      <c r="R54" s="239">
        <f t="shared" si="8"/>
        <v>6.4210694880173316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21" t="str">
        <f>OP!C45</f>
        <v>Sarajevo. 31.10.2025</v>
      </c>
      <c r="V57" s="321"/>
      <c r="AG57" s="274" t="str">
        <f>OP!AJ45</f>
        <v>Adnan Hadžić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M10" sqref="M10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40" t="str">
        <f>BS!E1</f>
        <v>BOSNALIJEK DD</v>
      </c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4" t="s">
        <v>2585</v>
      </c>
      <c r="AL2" s="324"/>
      <c r="AM2" s="324"/>
      <c r="AN2" s="324"/>
      <c r="AO2" s="324"/>
      <c r="AP2" s="324"/>
      <c r="AQ2" s="324"/>
    </row>
    <row r="3" spans="1:920" s="81" customFormat="1" ht="15" customHeight="1">
      <c r="B3" s="266"/>
      <c r="C3" s="340" t="str">
        <f>BS!E3</f>
        <v>JUKIĆEVA 53, 71000 SARAJEVO</v>
      </c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>
      <c r="C5" s="300" t="str">
        <f>BS!E5</f>
        <v>21.20</v>
      </c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40" t="str">
        <f>BS!E7</f>
        <v>4200598340009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40" t="str">
        <f>BS!E9</f>
        <v>4200598340009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7" t="s">
        <v>2586</v>
      </c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32" t="s">
        <v>2587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4"/>
      <c r="S14" s="332" t="s">
        <v>2588</v>
      </c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4"/>
    </row>
    <row r="15" spans="1:920">
      <c r="C15" s="335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7"/>
      <c r="S15" s="335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7"/>
    </row>
    <row r="16" spans="1:920" s="88" customFormat="1">
      <c r="A16" s="77">
        <v>0.01</v>
      </c>
      <c r="B16" s="77" t="str">
        <f>IF(LEN(Y16)=0,"",1+ABS((Y16*A16)/LEN(Y16))+A16)</f>
        <v/>
      </c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</row>
    <row r="17" spans="1:43" s="88" customFormat="1">
      <c r="A17" s="77"/>
      <c r="B17" s="77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</row>
    <row r="18" spans="1:43" s="88" customFormat="1">
      <c r="A18" s="77"/>
      <c r="B18" s="77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</row>
    <row r="19" spans="1:43" s="88" customFormat="1">
      <c r="A19" s="77"/>
      <c r="B19" s="77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</row>
    <row r="20" spans="1:43" s="88" customFormat="1">
      <c r="A20" s="77"/>
      <c r="B20" s="77"/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  <c r="N20" s="325"/>
      <c r="O20" s="325"/>
      <c r="P20" s="325"/>
      <c r="Q20" s="325"/>
      <c r="R20" s="325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</row>
    <row r="21" spans="1:43" s="88" customFormat="1">
      <c r="A21" s="77"/>
      <c r="B21" s="77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</row>
    <row r="22" spans="1:43" s="88" customFormat="1">
      <c r="A22" s="77"/>
      <c r="B22" s="77"/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</row>
    <row r="23" spans="1:43" s="88" customFormat="1">
      <c r="A23" s="77"/>
      <c r="B23" s="77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6"/>
      <c r="T23" s="326"/>
      <c r="U23" s="326"/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6"/>
      <c r="AJ23" s="326"/>
      <c r="AK23" s="326"/>
      <c r="AL23" s="326"/>
      <c r="AM23" s="326"/>
      <c r="AN23" s="326"/>
      <c r="AO23" s="326"/>
      <c r="AP23" s="326"/>
      <c r="AQ23" s="326"/>
    </row>
    <row r="24" spans="1:43" s="88" customFormat="1">
      <c r="A24" s="77"/>
      <c r="B24" s="77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</row>
    <row r="25" spans="1:43" s="88" customFormat="1">
      <c r="A25" s="77"/>
      <c r="B25" s="77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</row>
    <row r="26" spans="1:43" s="88" customFormat="1">
      <c r="A26" s="77"/>
      <c r="B26" s="77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6"/>
      <c r="T26" s="326"/>
      <c r="U26" s="326"/>
      <c r="V26" s="326"/>
      <c r="W26" s="326"/>
      <c r="X26" s="326"/>
      <c r="Y26" s="326"/>
      <c r="Z26" s="326"/>
      <c r="AA26" s="326"/>
      <c r="AB26" s="326"/>
      <c r="AC26" s="326"/>
      <c r="AD26" s="326"/>
      <c r="AE26" s="326"/>
      <c r="AF26" s="326"/>
      <c r="AG26" s="326"/>
      <c r="AH26" s="326"/>
      <c r="AI26" s="326"/>
      <c r="AJ26" s="326"/>
      <c r="AK26" s="326"/>
      <c r="AL26" s="326"/>
      <c r="AM26" s="326"/>
      <c r="AN26" s="326"/>
      <c r="AO26" s="326"/>
      <c r="AP26" s="326"/>
      <c r="AQ26" s="326"/>
    </row>
    <row r="27" spans="1:43" s="88" customFormat="1">
      <c r="A27" s="77"/>
      <c r="B27" s="77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</row>
    <row r="28" spans="1:43" s="88" customFormat="1">
      <c r="A28" s="77"/>
      <c r="B28" s="77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6"/>
      <c r="T28" s="326"/>
      <c r="U28" s="326"/>
      <c r="V28" s="326"/>
      <c r="W28" s="326"/>
      <c r="X28" s="326"/>
      <c r="Y28" s="326"/>
      <c r="Z28" s="326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  <c r="AK28" s="326"/>
      <c r="AL28" s="326"/>
      <c r="AM28" s="326"/>
      <c r="AN28" s="326"/>
      <c r="AO28" s="326"/>
      <c r="AP28" s="326"/>
      <c r="AQ28" s="326"/>
    </row>
    <row r="29" spans="1:43" s="88" customFormat="1">
      <c r="A29" s="77"/>
      <c r="B29" s="77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6"/>
      <c r="T29" s="326"/>
      <c r="U29" s="326"/>
      <c r="V29" s="326"/>
      <c r="W29" s="326"/>
      <c r="X29" s="326"/>
      <c r="Y29" s="326"/>
      <c r="Z29" s="326"/>
      <c r="AA29" s="326"/>
      <c r="AB29" s="326"/>
      <c r="AC29" s="326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</row>
    <row r="30" spans="1:43" s="88" customFormat="1">
      <c r="A30" s="77"/>
      <c r="B30" s="77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6"/>
      <c r="T30" s="326"/>
      <c r="U30" s="326"/>
      <c r="V30" s="326"/>
      <c r="W30" s="326"/>
      <c r="X30" s="326"/>
      <c r="Y30" s="326"/>
      <c r="Z30" s="326"/>
      <c r="AA30" s="326"/>
      <c r="AB30" s="326"/>
      <c r="AC30" s="32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</row>
    <row r="31" spans="1:43" s="88" customFormat="1">
      <c r="A31" s="77"/>
      <c r="B31" s="77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</row>
    <row r="32" spans="1:43" s="88" customFormat="1">
      <c r="A32" s="77"/>
      <c r="B32" s="77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</row>
    <row r="33" spans="1:43" s="88" customFormat="1">
      <c r="A33" s="77"/>
      <c r="B33" s="77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</row>
    <row r="34" spans="1:43" s="88" customFormat="1">
      <c r="A34" s="77"/>
      <c r="B34" s="77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</row>
    <row r="35" spans="1:43" s="88" customFormat="1">
      <c r="A35" s="77"/>
      <c r="B35" s="77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</row>
    <row r="36" spans="1:43" s="88" customFormat="1">
      <c r="A36" s="77"/>
      <c r="B36" s="77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  <c r="AP36" s="326"/>
      <c r="AQ36" s="326"/>
    </row>
    <row r="37" spans="1:43" s="88" customFormat="1">
      <c r="A37" s="77"/>
      <c r="B37" s="77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</row>
    <row r="38" spans="1:43" s="88" customFormat="1">
      <c r="A38" s="77"/>
      <c r="B38" s="77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</row>
    <row r="39" spans="1:43" s="88" customFormat="1">
      <c r="A39" s="77"/>
      <c r="B39" s="77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</row>
    <row r="40" spans="1:43" s="88" customFormat="1">
      <c r="A40" s="77"/>
      <c r="B40" s="77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</row>
    <row r="41" spans="1:43" s="88" customFormat="1">
      <c r="A41" s="77"/>
      <c r="B41" s="77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</row>
    <row r="42" spans="1:43" s="88" customFormat="1">
      <c r="A42" s="77"/>
      <c r="B42" s="77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5"/>
      <c r="Q42" s="325"/>
      <c r="R42" s="325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  <c r="AH42" s="326"/>
      <c r="AI42" s="326"/>
      <c r="AJ42" s="326"/>
      <c r="AK42" s="326"/>
      <c r="AL42" s="326"/>
      <c r="AM42" s="326"/>
      <c r="AN42" s="326"/>
      <c r="AO42" s="326"/>
      <c r="AP42" s="326"/>
      <c r="AQ42" s="326"/>
    </row>
    <row r="43" spans="1:43" s="88" customFormat="1">
      <c r="A43" s="77"/>
      <c r="B43" s="77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</row>
    <row r="44" spans="1:43" s="88" customFormat="1">
      <c r="A44" s="77"/>
      <c r="B44" s="77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I44" s="326"/>
      <c r="AJ44" s="326"/>
      <c r="AK44" s="326"/>
      <c r="AL44" s="326"/>
      <c r="AM44" s="326"/>
      <c r="AN44" s="326"/>
      <c r="AO44" s="326"/>
      <c r="AP44" s="326"/>
      <c r="AQ44" s="326"/>
    </row>
    <row r="45" spans="1:43" s="88" customFormat="1">
      <c r="A45" s="77"/>
      <c r="B45" s="77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I45" s="326"/>
      <c r="AJ45" s="326"/>
      <c r="AK45" s="326"/>
      <c r="AL45" s="326"/>
      <c r="AM45" s="326"/>
      <c r="AN45" s="326"/>
      <c r="AO45" s="326"/>
      <c r="AP45" s="326"/>
      <c r="AQ45" s="326"/>
    </row>
    <row r="46" spans="1:43" s="88" customFormat="1">
      <c r="A46" s="77"/>
      <c r="B46" s="77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  <c r="AI46" s="326"/>
      <c r="AJ46" s="326"/>
      <c r="AK46" s="326"/>
      <c r="AL46" s="326"/>
      <c r="AM46" s="326"/>
      <c r="AN46" s="326"/>
      <c r="AO46" s="326"/>
      <c r="AP46" s="326"/>
      <c r="AQ46" s="326"/>
    </row>
    <row r="47" spans="1:43" s="88" customFormat="1">
      <c r="A47" s="77"/>
      <c r="B47" s="77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</row>
    <row r="48" spans="1:43" s="88" customFormat="1">
      <c r="A48" s="77"/>
      <c r="B48" s="77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9" t="s">
        <v>2149</v>
      </c>
      <c r="D51" s="299"/>
      <c r="E51" s="299"/>
      <c r="F51" s="299"/>
      <c r="G51" s="299"/>
      <c r="H51" s="299"/>
      <c r="I51" s="299"/>
      <c r="J51" s="299"/>
      <c r="K51" s="299"/>
      <c r="L51" s="299"/>
      <c r="T51" s="100"/>
      <c r="AE51" s="100" t="s">
        <v>2151</v>
      </c>
      <c r="AH51" s="331" t="s">
        <v>2150</v>
      </c>
      <c r="AI51" s="331"/>
      <c r="AJ51" s="331"/>
      <c r="AK51" s="331"/>
      <c r="AL51" s="331"/>
      <c r="AM51" s="331"/>
      <c r="AN51" s="331"/>
      <c r="AO51" s="331"/>
      <c r="AP51" s="331"/>
      <c r="AQ51" s="331"/>
    </row>
    <row r="52" spans="1:43">
      <c r="C52" s="329" t="str">
        <f>OP!C45</f>
        <v>Sarajevo. 31.10.2025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AH52" s="330" t="str">
        <f>OP!AJ45</f>
        <v>Adnan Hadžić</v>
      </c>
      <c r="AI52" s="330"/>
      <c r="AJ52" s="330"/>
      <c r="AK52" s="330"/>
      <c r="AL52" s="330"/>
      <c r="AM52" s="330"/>
      <c r="AN52" s="330"/>
      <c r="AO52" s="330"/>
      <c r="AP52" s="330"/>
      <c r="AQ52" s="330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8"/>
      <c r="D57" s="298"/>
      <c r="E57" s="298"/>
      <c r="F57" s="298"/>
      <c r="G57" s="298"/>
      <c r="H57" s="298"/>
      <c r="I57" s="298"/>
      <c r="J57" s="298"/>
      <c r="K57" s="298"/>
      <c r="L57" s="298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7804C5394A5244B2566480E8A74951" ma:contentTypeVersion="16" ma:contentTypeDescription="Create a new document." ma:contentTypeScope="" ma:versionID="c8807c2d2a3fa50f3a7be04fafede178">
  <xsd:schema xmlns:xsd="http://www.w3.org/2001/XMLSchema" xmlns:xs="http://www.w3.org/2001/XMLSchema" xmlns:p="http://schemas.microsoft.com/office/2006/metadata/properties" xmlns:ns3="00a58e8b-f8ed-4479-b98c-87f00ff95c07" xmlns:ns4="4d9ff2be-861d-412b-bb54-a0c1e77292a3" targetNamespace="http://schemas.microsoft.com/office/2006/metadata/properties" ma:root="true" ma:fieldsID="fbb94a806b19254df89a915ef24b442f" ns3:_="" ns4:_="">
    <xsd:import namespace="00a58e8b-f8ed-4479-b98c-87f00ff95c07"/>
    <xsd:import namespace="4d9ff2be-861d-412b-bb54-a0c1e77292a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8e8b-f8ed-4479-b98c-87f00ff95c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9ff2be-861d-412b-bb54-a0c1e77292a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0a58e8b-f8ed-4479-b98c-87f00ff95c07" xsi:nil="true"/>
  </documentManagement>
</p:properties>
</file>

<file path=customXml/itemProps1.xml><?xml version="1.0" encoding="utf-8"?>
<ds:datastoreItem xmlns:ds="http://schemas.openxmlformats.org/officeDocument/2006/customXml" ds:itemID="{4FEA2869-CEDC-490C-A77E-C0165BE7AC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a58e8b-f8ed-4479-b98c-87f00ff95c07"/>
    <ds:schemaRef ds:uri="4d9ff2be-861d-412b-bb54-a0c1e77292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BA441C-9547-4637-96D2-6252B97752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592C8F-6BF6-4B98-927A-DF8C1C887F66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4d9ff2be-861d-412b-bb54-a0c1e77292a3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00a58e8b-f8ed-4479-b98c-87f00ff95c0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Amer Ćosibegović</cp:lastModifiedBy>
  <cp:lastPrinted>2025-10-31T13:59:46Z</cp:lastPrinted>
  <dcterms:created xsi:type="dcterms:W3CDTF">2022-09-29T09:39:00Z</dcterms:created>
  <dcterms:modified xsi:type="dcterms:W3CDTF">2025-10-31T14:11:35Z</dcterms:modified>
  <cp:category>PrivrednaDrustva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0x010100597804C5394A5244B2566480E8A74951</vt:lpwstr>
  </property>
</Properties>
</file>