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workbookProtection lockStructure="1"/>
  <bookViews>
    <workbookView xWindow="-120" yWindow="0" windowWidth="19425" windowHeight="16440" tabRatio="740" firstSheet="2" activeTab="2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DIR" sheetId="7" r:id="rId6"/>
    <sheet name="GTIND" sheetId="8" r:id="rId7"/>
    <sheet name="IPK" sheetId="9" r:id="rId8"/>
    <sheet name="ZB" sheetId="18" r:id="rId9"/>
  </sheets>
  <externalReferences>
    <externalReference r:id="rId10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8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8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8" hidden="1">'[1]#Konverter'!$AH$2:$AH$4</definedName>
    <definedName name="Velicina">#REF!</definedName>
    <definedName name="VerzijaIzvjestaja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2" i="18"/>
  <c r="C52"/>
  <c r="C9"/>
  <c r="C7"/>
  <c r="C5"/>
  <c r="C3"/>
  <c r="C1"/>
  <c r="AG57" i="9"/>
  <c r="U57"/>
  <c r="V9"/>
  <c r="V7"/>
  <c r="V5"/>
  <c r="V3"/>
  <c r="V1"/>
  <c r="K123" i="8"/>
  <c r="E123"/>
  <c r="E9"/>
  <c r="E7"/>
  <c r="E5"/>
  <c r="E3"/>
  <c r="E1"/>
  <c r="K95" i="7"/>
  <c r="E95"/>
  <c r="E9"/>
  <c r="E7"/>
  <c r="E5"/>
  <c r="E3"/>
  <c r="E1"/>
  <c r="J189" i="6"/>
  <c r="E189"/>
  <c r="E9"/>
  <c r="E7"/>
  <c r="E5"/>
  <c r="E3"/>
  <c r="E1"/>
  <c r="J151" i="5"/>
  <c r="E151"/>
  <c r="J115" i="8"/>
  <c r="J96"/>
  <c r="J61"/>
  <c r="J65" i="7"/>
  <c r="K65"/>
  <c r="B16" i="18" l="1"/>
  <c r="B49" s="1"/>
  <c r="B50" s="1"/>
  <c r="B9" i="14"/>
  <c r="B42" l="1"/>
  <c r="B43" s="1"/>
  <c r="K113" i="8" l="1"/>
  <c r="J113"/>
  <c r="K74"/>
  <c r="J74"/>
  <c r="K38"/>
  <c r="J38"/>
  <c r="J80" i="7"/>
  <c r="K80"/>
  <c r="K40"/>
  <c r="J40"/>
  <c r="I150" i="6"/>
  <c r="I111"/>
  <c r="I72"/>
  <c r="I39"/>
  <c r="I121" i="5"/>
  <c r="J121"/>
  <c r="I81"/>
  <c r="I41"/>
  <c r="AE51" i="9" l="1"/>
  <c r="AG51" s="1"/>
  <c r="T51" s="1"/>
  <c r="S51"/>
  <c r="Q51"/>
  <c r="P51"/>
  <c r="O51"/>
  <c r="N51"/>
  <c r="M51"/>
  <c r="L51"/>
  <c r="K51"/>
  <c r="AE50"/>
  <c r="AG50" s="1"/>
  <c r="T50" s="1"/>
  <c r="S50"/>
  <c r="Q50"/>
  <c r="P50"/>
  <c r="O50"/>
  <c r="N50"/>
  <c r="M50"/>
  <c r="L50"/>
  <c r="K50"/>
  <c r="AE49"/>
  <c r="AG49" s="1"/>
  <c r="T49" s="1"/>
  <c r="S49"/>
  <c r="Q49"/>
  <c r="P49"/>
  <c r="O49"/>
  <c r="N49"/>
  <c r="M49"/>
  <c r="L49"/>
  <c r="K49"/>
  <c r="AE48"/>
  <c r="AG48" s="1"/>
  <c r="T48" s="1"/>
  <c r="S48"/>
  <c r="Q48"/>
  <c r="P48"/>
  <c r="O48"/>
  <c r="N48"/>
  <c r="M48"/>
  <c r="L48"/>
  <c r="K48"/>
  <c r="AE47"/>
  <c r="AG47" s="1"/>
  <c r="T47" s="1"/>
  <c r="S47"/>
  <c r="Q47"/>
  <c r="P47"/>
  <c r="O47"/>
  <c r="N47"/>
  <c r="M47"/>
  <c r="L47"/>
  <c r="K47"/>
  <c r="AF45"/>
  <c r="S45" s="1"/>
  <c r="AD45"/>
  <c r="Q45" s="1"/>
  <c r="AC45"/>
  <c r="P45" s="1"/>
  <c r="AB45"/>
  <c r="O45" s="1"/>
  <c r="AA45"/>
  <c r="N45" s="1"/>
  <c r="Z45"/>
  <c r="M45" s="1"/>
  <c r="Y45"/>
  <c r="L45" s="1"/>
  <c r="X45"/>
  <c r="AE44"/>
  <c r="S44"/>
  <c r="Q44"/>
  <c r="P44"/>
  <c r="O44"/>
  <c r="N44"/>
  <c r="M44"/>
  <c r="L44"/>
  <c r="K44"/>
  <c r="AE43"/>
  <c r="S43"/>
  <c r="Q43"/>
  <c r="P43"/>
  <c r="O43"/>
  <c r="N43"/>
  <c r="M43"/>
  <c r="L43"/>
  <c r="K43"/>
  <c r="AE40"/>
  <c r="AG40" s="1"/>
  <c r="T40" s="1"/>
  <c r="S40"/>
  <c r="Q40"/>
  <c r="P40"/>
  <c r="O40"/>
  <c r="N40"/>
  <c r="M40"/>
  <c r="L40"/>
  <c r="K40"/>
  <c r="AE39"/>
  <c r="AG39" s="1"/>
  <c r="T39" s="1"/>
  <c r="S39"/>
  <c r="Q39"/>
  <c r="P39"/>
  <c r="O39"/>
  <c r="N39"/>
  <c r="M39"/>
  <c r="L39"/>
  <c r="K39"/>
  <c r="AE35"/>
  <c r="AG35" s="1"/>
  <c r="T35" s="1"/>
  <c r="S35"/>
  <c r="Q35"/>
  <c r="P35"/>
  <c r="O35"/>
  <c r="N35"/>
  <c r="M35"/>
  <c r="L35"/>
  <c r="K35"/>
  <c r="AE34"/>
  <c r="AG34" s="1"/>
  <c r="T34" s="1"/>
  <c r="S34"/>
  <c r="Q34"/>
  <c r="P34"/>
  <c r="O34"/>
  <c r="N34"/>
  <c r="M34"/>
  <c r="L34"/>
  <c r="K34"/>
  <c r="AE33"/>
  <c r="AG33" s="1"/>
  <c r="T33" s="1"/>
  <c r="S33"/>
  <c r="Q33"/>
  <c r="P33"/>
  <c r="O33"/>
  <c r="N33"/>
  <c r="M33"/>
  <c r="L33"/>
  <c r="K33"/>
  <c r="AE32"/>
  <c r="AG32" s="1"/>
  <c r="T32" s="1"/>
  <c r="S32"/>
  <c r="Q32"/>
  <c r="P32"/>
  <c r="O32"/>
  <c r="N32"/>
  <c r="M32"/>
  <c r="L32"/>
  <c r="K32"/>
  <c r="AE31"/>
  <c r="AG31" s="1"/>
  <c r="T31" s="1"/>
  <c r="S31"/>
  <c r="Q31"/>
  <c r="P31"/>
  <c r="O31"/>
  <c r="N31"/>
  <c r="M31"/>
  <c r="L31"/>
  <c r="K31"/>
  <c r="AF29"/>
  <c r="S29" s="1"/>
  <c r="AD29"/>
  <c r="Q29" s="1"/>
  <c r="AC29"/>
  <c r="P29" s="1"/>
  <c r="AB29"/>
  <c r="O29" s="1"/>
  <c r="AA29"/>
  <c r="N29" s="1"/>
  <c r="Z29"/>
  <c r="M29" s="1"/>
  <c r="Y29"/>
  <c r="X29"/>
  <c r="K29" s="1"/>
  <c r="AE28"/>
  <c r="R28" s="1"/>
  <c r="S28"/>
  <c r="Q28"/>
  <c r="P28"/>
  <c r="O28"/>
  <c r="N28"/>
  <c r="M28"/>
  <c r="L28"/>
  <c r="K28"/>
  <c r="AE27"/>
  <c r="R27" s="1"/>
  <c r="S27"/>
  <c r="Q27"/>
  <c r="P27"/>
  <c r="O27"/>
  <c r="N27"/>
  <c r="M27"/>
  <c r="L27"/>
  <c r="K27"/>
  <c r="AF25"/>
  <c r="AD25"/>
  <c r="AC25"/>
  <c r="AB25"/>
  <c r="O25" s="1"/>
  <c r="AA25"/>
  <c r="Z25"/>
  <c r="Y25"/>
  <c r="X25"/>
  <c r="K25" s="1"/>
  <c r="AE24"/>
  <c r="R24" s="1"/>
  <c r="S24"/>
  <c r="Q24"/>
  <c r="P24"/>
  <c r="O24"/>
  <c r="N24"/>
  <c r="M24"/>
  <c r="L24"/>
  <c r="K24"/>
  <c r="AE23"/>
  <c r="R23" s="1"/>
  <c r="S23"/>
  <c r="Q23"/>
  <c r="P23"/>
  <c r="O23"/>
  <c r="N23"/>
  <c r="M23"/>
  <c r="L23"/>
  <c r="K23"/>
  <c r="AE22"/>
  <c r="AG22" s="1"/>
  <c r="T22" s="1"/>
  <c r="S22"/>
  <c r="Q22"/>
  <c r="P22"/>
  <c r="O22"/>
  <c r="N22"/>
  <c r="M22"/>
  <c r="L22"/>
  <c r="K22"/>
  <c r="D118" i="8"/>
  <c r="C118"/>
  <c r="D117"/>
  <c r="C117"/>
  <c r="K115"/>
  <c r="D115" s="1"/>
  <c r="C115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K96"/>
  <c r="D96" s="1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1"/>
  <c r="C71"/>
  <c r="D70"/>
  <c r="C70"/>
  <c r="D69"/>
  <c r="C69"/>
  <c r="D68"/>
  <c r="C68"/>
  <c r="D67"/>
  <c r="C67"/>
  <c r="D66"/>
  <c r="C66"/>
  <c r="D64"/>
  <c r="C64"/>
  <c r="D63"/>
  <c r="C63"/>
  <c r="D62"/>
  <c r="C62"/>
  <c r="K61"/>
  <c r="D61" s="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4"/>
  <c r="C34"/>
  <c r="D33"/>
  <c r="C33"/>
  <c r="D32"/>
  <c r="C32"/>
  <c r="D31"/>
  <c r="C31"/>
  <c r="C30"/>
  <c r="C29"/>
  <c r="D28"/>
  <c r="C28"/>
  <c r="D27"/>
  <c r="C27"/>
  <c r="D26"/>
  <c r="C26"/>
  <c r="D25"/>
  <c r="C25"/>
  <c r="D24"/>
  <c r="C24"/>
  <c r="D23"/>
  <c r="C23"/>
  <c r="D22"/>
  <c r="C22"/>
  <c r="D21"/>
  <c r="C21"/>
  <c r="D90" i="7"/>
  <c r="C90"/>
  <c r="D89"/>
  <c r="C89"/>
  <c r="K85"/>
  <c r="D85" s="1"/>
  <c r="J85"/>
  <c r="C85" s="1"/>
  <c r="D84"/>
  <c r="C84"/>
  <c r="D83"/>
  <c r="C83"/>
  <c r="D82"/>
  <c r="C82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36"/>
  <c r="C36"/>
  <c r="D35"/>
  <c r="C35"/>
  <c r="D34"/>
  <c r="C34"/>
  <c r="D33"/>
  <c r="C33"/>
  <c r="D32"/>
  <c r="C32"/>
  <c r="D31"/>
  <c r="C31"/>
  <c r="K28" a="1"/>
  <c r="K28"/>
  <c r="J28" a="1"/>
  <c r="J28" s="1"/>
  <c r="D27"/>
  <c r="C27"/>
  <c r="D26"/>
  <c r="C26"/>
  <c r="D25"/>
  <c r="C25"/>
  <c r="D24"/>
  <c r="C24"/>
  <c r="D23"/>
  <c r="C23"/>
  <c r="D22"/>
  <c r="C22"/>
  <c r="D21"/>
  <c r="C21"/>
  <c r="D185" i="6"/>
  <c r="C185"/>
  <c r="D184"/>
  <c r="D182"/>
  <c r="C182"/>
  <c r="D181"/>
  <c r="D179"/>
  <c r="C179"/>
  <c r="D178"/>
  <c r="C178"/>
  <c r="D175"/>
  <c r="C175"/>
  <c r="D174"/>
  <c r="C174"/>
  <c r="D173"/>
  <c r="C173"/>
  <c r="D172"/>
  <c r="C172"/>
  <c r="D171"/>
  <c r="C171"/>
  <c r="D170"/>
  <c r="C170"/>
  <c r="D169"/>
  <c r="C169"/>
  <c r="J168"/>
  <c r="D168" s="1"/>
  <c r="I168"/>
  <c r="C168" s="1"/>
  <c r="D167"/>
  <c r="C167"/>
  <c r="D166"/>
  <c r="C166"/>
  <c r="D165"/>
  <c r="C165"/>
  <c r="D164"/>
  <c r="C164"/>
  <c r="D163"/>
  <c r="C163"/>
  <c r="J162"/>
  <c r="D162" s="1"/>
  <c r="I162"/>
  <c r="C162" s="1"/>
  <c r="D157"/>
  <c r="C157"/>
  <c r="D154"/>
  <c r="C154"/>
  <c r="D153"/>
  <c r="C153"/>
  <c r="D152"/>
  <c r="C152"/>
  <c r="J150"/>
  <c r="D147"/>
  <c r="C147"/>
  <c r="J146"/>
  <c r="J144" s="1"/>
  <c r="I146"/>
  <c r="C146" s="1"/>
  <c r="D145"/>
  <c r="C145"/>
  <c r="D144"/>
  <c r="D140"/>
  <c r="C140"/>
  <c r="D139"/>
  <c r="C139"/>
  <c r="D138"/>
  <c r="C138"/>
  <c r="D137"/>
  <c r="C137"/>
  <c r="J136" a="1"/>
  <c r="J136" s="1"/>
  <c r="D136" s="1"/>
  <c r="I136" a="1"/>
  <c r="I136" s="1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J119" a="1"/>
  <c r="J119" s="1"/>
  <c r="I119" a="1"/>
  <c r="I119" s="1"/>
  <c r="C119" s="1"/>
  <c r="D118"/>
  <c r="C118"/>
  <c r="D117"/>
  <c r="C117"/>
  <c r="D116"/>
  <c r="C116"/>
  <c r="D115"/>
  <c r="C115"/>
  <c r="D114"/>
  <c r="C114"/>
  <c r="D113"/>
  <c r="C113"/>
  <c r="J111"/>
  <c r="D108"/>
  <c r="C108"/>
  <c r="D107"/>
  <c r="C107"/>
  <c r="D106"/>
  <c r="C106"/>
  <c r="D105"/>
  <c r="C105"/>
  <c r="D104"/>
  <c r="C104"/>
  <c r="D103"/>
  <c r="C103"/>
  <c r="D102"/>
  <c r="C102"/>
  <c r="D101"/>
  <c r="C101"/>
  <c r="J100"/>
  <c r="D100" s="1"/>
  <c r="I100"/>
  <c r="C100" s="1"/>
  <c r="D98"/>
  <c r="C98"/>
  <c r="D97"/>
  <c r="C97"/>
  <c r="D96"/>
  <c r="C96"/>
  <c r="D95"/>
  <c r="C95"/>
  <c r="D94"/>
  <c r="C94"/>
  <c r="D93"/>
  <c r="C93"/>
  <c r="D92"/>
  <c r="C92"/>
  <c r="D91"/>
  <c r="C91"/>
  <c r="J90" a="1"/>
  <c r="J90" s="1"/>
  <c r="D90" s="1"/>
  <c r="I90" a="1"/>
  <c r="I90" s="1"/>
  <c r="C90" s="1"/>
  <c r="D89"/>
  <c r="C89"/>
  <c r="D88"/>
  <c r="C88"/>
  <c r="D87"/>
  <c r="C87"/>
  <c r="J86" a="1"/>
  <c r="J86" s="1"/>
  <c r="I86" a="1"/>
  <c r="I86" s="1"/>
  <c r="D85"/>
  <c r="C85"/>
  <c r="D84"/>
  <c r="C84"/>
  <c r="D83"/>
  <c r="C83"/>
  <c r="D82"/>
  <c r="C82"/>
  <c r="D79"/>
  <c r="C79"/>
  <c r="D78"/>
  <c r="C78"/>
  <c r="D77"/>
  <c r="C77"/>
  <c r="D76"/>
  <c r="C76"/>
  <c r="J75" a="1"/>
  <c r="J75" s="1"/>
  <c r="D75" s="1"/>
  <c r="I75" a="1"/>
  <c r="I75" s="1"/>
  <c r="C75" s="1"/>
  <c r="D74"/>
  <c r="C74"/>
  <c r="J72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J54" a="1"/>
  <c r="J54" s="1"/>
  <c r="I54" a="1"/>
  <c r="I54" s="1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J39"/>
  <c r="D34"/>
  <c r="C34"/>
  <c r="J33"/>
  <c r="D33" s="1"/>
  <c r="I33"/>
  <c r="C33" s="1"/>
  <c r="D31"/>
  <c r="C31"/>
  <c r="D30"/>
  <c r="C30"/>
  <c r="D29"/>
  <c r="C29"/>
  <c r="J28" a="1"/>
  <c r="J28" s="1"/>
  <c r="I28" a="1"/>
  <c r="I28" s="1"/>
  <c r="C28" s="1"/>
  <c r="D28"/>
  <c r="D27"/>
  <c r="C27"/>
  <c r="D26"/>
  <c r="C26"/>
  <c r="D25"/>
  <c r="C25"/>
  <c r="J24" a="1"/>
  <c r="J24" s="1"/>
  <c r="D24" s="1"/>
  <c r="I24" a="1"/>
  <c r="I24" s="1"/>
  <c r="C24" s="1"/>
  <c r="D23"/>
  <c r="C23"/>
  <c r="D22"/>
  <c r="C22"/>
  <c r="D21"/>
  <c r="C21"/>
  <c r="J20" a="1"/>
  <c r="J20" s="1"/>
  <c r="J19" s="1"/>
  <c r="D19" s="1"/>
  <c r="I20" a="1"/>
  <c r="I20" s="1"/>
  <c r="C20" s="1"/>
  <c r="D146" i="5"/>
  <c r="C146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J131" a="1"/>
  <c r="J131" s="1"/>
  <c r="I131" a="1"/>
  <c r="I131" s="1"/>
  <c r="C131" s="1"/>
  <c r="D129"/>
  <c r="C129"/>
  <c r="D128"/>
  <c r="C128"/>
  <c r="D127"/>
  <c r="C127"/>
  <c r="D126"/>
  <c r="C126"/>
  <c r="D125"/>
  <c r="C125"/>
  <c r="D124"/>
  <c r="C124"/>
  <c r="D123"/>
  <c r="C123"/>
  <c r="D118"/>
  <c r="C118"/>
  <c r="J117"/>
  <c r="D117" s="1"/>
  <c r="I117"/>
  <c r="C117" s="1"/>
  <c r="D115"/>
  <c r="C115"/>
  <c r="D113"/>
  <c r="C113"/>
  <c r="D111"/>
  <c r="C111"/>
  <c r="D110"/>
  <c r="C110"/>
  <c r="J109" a="1"/>
  <c r="J109" s="1"/>
  <c r="I109" a="1"/>
  <c r="I109" s="1"/>
  <c r="D108"/>
  <c r="C108"/>
  <c r="D107"/>
  <c r="C107"/>
  <c r="J106" a="1"/>
  <c r="J106" s="1"/>
  <c r="D106" s="1"/>
  <c r="I106" a="1"/>
  <c r="I106" s="1"/>
  <c r="C106" s="1"/>
  <c r="D105"/>
  <c r="C105"/>
  <c r="D104"/>
  <c r="C104"/>
  <c r="D103"/>
  <c r="C103"/>
  <c r="J102" a="1"/>
  <c r="J102" s="1"/>
  <c r="D102" s="1"/>
  <c r="I102" a="1"/>
  <c r="I102" s="1"/>
  <c r="C102" s="1"/>
  <c r="D101"/>
  <c r="C101"/>
  <c r="D100"/>
  <c r="C100"/>
  <c r="J99" a="1"/>
  <c r="J99" s="1"/>
  <c r="D99" s="1"/>
  <c r="I99" a="1"/>
  <c r="I99" s="1"/>
  <c r="C99" s="1"/>
  <c r="D98"/>
  <c r="C98"/>
  <c r="D97"/>
  <c r="C97"/>
  <c r="D96"/>
  <c r="C96"/>
  <c r="D95"/>
  <c r="C95"/>
  <c r="D94"/>
  <c r="C94"/>
  <c r="D93"/>
  <c r="C93"/>
  <c r="J92" a="1"/>
  <c r="J92" s="1"/>
  <c r="D92" s="1"/>
  <c r="I92" a="1"/>
  <c r="I92" s="1"/>
  <c r="C92" s="1"/>
  <c r="D91"/>
  <c r="C91"/>
  <c r="D88"/>
  <c r="C88"/>
  <c r="D86"/>
  <c r="C86"/>
  <c r="D85"/>
  <c r="C85"/>
  <c r="D84"/>
  <c r="C84"/>
  <c r="D83"/>
  <c r="C83"/>
  <c r="D78"/>
  <c r="C78"/>
  <c r="D77"/>
  <c r="C77"/>
  <c r="D76"/>
  <c r="C76"/>
  <c r="D75"/>
  <c r="C75"/>
  <c r="D74"/>
  <c r="C74"/>
  <c r="D73"/>
  <c r="C73"/>
  <c r="J72" a="1"/>
  <c r="J72" s="1"/>
  <c r="D72" s="1"/>
  <c r="I72" a="1"/>
  <c r="I72" s="1"/>
  <c r="C72" s="1"/>
  <c r="D71"/>
  <c r="C71"/>
  <c r="D70"/>
  <c r="C70"/>
  <c r="D69"/>
  <c r="C69"/>
  <c r="J68" a="1"/>
  <c r="J68" s="1"/>
  <c r="D68" s="1"/>
  <c r="I68" a="1"/>
  <c r="I68" s="1"/>
  <c r="C68" s="1"/>
  <c r="D67"/>
  <c r="C67"/>
  <c r="D66"/>
  <c r="C66"/>
  <c r="D65"/>
  <c r="C65"/>
  <c r="D64"/>
  <c r="C64"/>
  <c r="D63"/>
  <c r="C63"/>
  <c r="D62"/>
  <c r="C62"/>
  <c r="D61"/>
  <c r="C61"/>
  <c r="J60" a="1"/>
  <c r="J60" s="1"/>
  <c r="I60" a="1"/>
  <c r="I60" s="1"/>
  <c r="D58"/>
  <c r="C58"/>
  <c r="D57"/>
  <c r="C57"/>
  <c r="D56"/>
  <c r="C56"/>
  <c r="D55"/>
  <c r="C55"/>
  <c r="D54"/>
  <c r="C54"/>
  <c r="D53"/>
  <c r="C53"/>
  <c r="D52"/>
  <c r="C52"/>
  <c r="J51" a="1"/>
  <c r="J51" s="1"/>
  <c r="D51" s="1"/>
  <c r="I51" a="1"/>
  <c r="I51" s="1"/>
  <c r="C51" s="1"/>
  <c r="D50"/>
  <c r="C50"/>
  <c r="D49"/>
  <c r="C49"/>
  <c r="J48" a="1"/>
  <c r="J48" s="1"/>
  <c r="D48" s="1"/>
  <c r="I48" a="1"/>
  <c r="I48" s="1"/>
  <c r="C48" s="1"/>
  <c r="D47"/>
  <c r="C47"/>
  <c r="D46"/>
  <c r="C46"/>
  <c r="D45"/>
  <c r="C45"/>
  <c r="D44"/>
  <c r="C44"/>
  <c r="D43"/>
  <c r="C43"/>
  <c r="D37"/>
  <c r="C37"/>
  <c r="D36"/>
  <c r="C36"/>
  <c r="D35"/>
  <c r="C35"/>
  <c r="D34"/>
  <c r="C34"/>
  <c r="J33" a="1"/>
  <c r="J33" s="1"/>
  <c r="D33" s="1"/>
  <c r="I33" a="1"/>
  <c r="I33" s="1"/>
  <c r="C33" s="1"/>
  <c r="D32"/>
  <c r="C32"/>
  <c r="D31"/>
  <c r="C31"/>
  <c r="D30"/>
  <c r="C30"/>
  <c r="D29"/>
  <c r="C29"/>
  <c r="D28"/>
  <c r="C28"/>
  <c r="J27" a="1"/>
  <c r="J27" s="1"/>
  <c r="D27" s="1"/>
  <c r="I27" a="1"/>
  <c r="I27" s="1"/>
  <c r="C27" s="1"/>
  <c r="D26"/>
  <c r="C26"/>
  <c r="D25"/>
  <c r="C25"/>
  <c r="D24"/>
  <c r="C24"/>
  <c r="D23"/>
  <c r="C23"/>
  <c r="D22"/>
  <c r="C22"/>
  <c r="D21"/>
  <c r="C21"/>
  <c r="J20" a="1"/>
  <c r="J20" s="1"/>
  <c r="I20" a="1"/>
  <c r="I20" s="1"/>
  <c r="B24" i="3"/>
  <c r="C81"/>
  <c r="B81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B71"/>
  <c r="A71"/>
  <c r="B70"/>
  <c r="A70"/>
  <c r="B69"/>
  <c r="B68"/>
  <c r="C66"/>
  <c r="C65"/>
  <c r="C64"/>
  <c r="C63"/>
  <c r="C62"/>
  <c r="C61"/>
  <c r="C60"/>
  <c r="C59"/>
  <c r="C58"/>
  <c r="C53"/>
  <c r="C49"/>
  <c r="C48"/>
  <c r="C47"/>
  <c r="C42"/>
  <c r="C41"/>
  <c r="B40"/>
  <c r="B39"/>
  <c r="B38"/>
  <c r="B37"/>
  <c r="C36"/>
  <c r="B34"/>
  <c r="B33"/>
  <c r="B32"/>
  <c r="B31"/>
  <c r="B30"/>
  <c r="B29"/>
  <c r="B28"/>
  <c r="E27"/>
  <c r="D27"/>
  <c r="C27"/>
  <c r="B27"/>
  <c r="B25"/>
  <c r="B21"/>
  <c r="B16"/>
  <c r="B15"/>
  <c r="B14"/>
  <c r="B13"/>
  <c r="B12"/>
  <c r="B11"/>
  <c r="B5"/>
  <c r="B4"/>
  <c r="B1"/>
  <c r="AF80" i="2"/>
  <c r="D80"/>
  <c r="AF79"/>
  <c r="D79"/>
  <c r="AF78"/>
  <c r="D78"/>
  <c r="AF77"/>
  <c r="D77"/>
  <c r="AF76"/>
  <c r="D76"/>
  <c r="AF75"/>
  <c r="D75"/>
  <c r="AF74"/>
  <c r="D74"/>
  <c r="AF73"/>
  <c r="D73"/>
  <c r="AF72"/>
  <c r="D72"/>
  <c r="AF71"/>
  <c r="D71"/>
  <c r="AF70"/>
  <c r="D70"/>
  <c r="AF69"/>
  <c r="D69"/>
  <c r="AF68"/>
  <c r="D68"/>
  <c r="AF67"/>
  <c r="D67"/>
  <c r="AF66"/>
  <c r="D66"/>
  <c r="AF65"/>
  <c r="D65"/>
  <c r="AF64"/>
  <c r="D64"/>
  <c r="AF63"/>
  <c r="D63"/>
  <c r="AF62"/>
  <c r="D62"/>
  <c r="AF61"/>
  <c r="D61"/>
  <c r="AF60"/>
  <c r="D60"/>
  <c r="AF59"/>
  <c r="D59"/>
  <c r="AF58"/>
  <c r="D58"/>
  <c r="AF57"/>
  <c r="D57"/>
  <c r="AF56"/>
  <c r="D56"/>
  <c r="AF55"/>
  <c r="D55"/>
  <c r="AF54"/>
  <c r="D54"/>
  <c r="AF53"/>
  <c r="D53"/>
  <c r="AF52"/>
  <c r="D52"/>
  <c r="AF51"/>
  <c r="D51"/>
  <c r="AF50"/>
  <c r="D50"/>
  <c r="AF49"/>
  <c r="D49"/>
  <c r="AF48"/>
  <c r="D48"/>
  <c r="AF47"/>
  <c r="D47"/>
  <c r="AF46"/>
  <c r="D46"/>
  <c r="AF45"/>
  <c r="D45"/>
  <c r="AF44"/>
  <c r="D44"/>
  <c r="AF43"/>
  <c r="D43"/>
  <c r="AF42"/>
  <c r="D42"/>
  <c r="AF41"/>
  <c r="D41"/>
  <c r="AF40"/>
  <c r="D40"/>
  <c r="AF39"/>
  <c r="D39"/>
  <c r="AF38"/>
  <c r="D38"/>
  <c r="AF37"/>
  <c r="D37"/>
  <c r="AF36"/>
  <c r="D36"/>
  <c r="AF35"/>
  <c r="D35"/>
  <c r="AF34"/>
  <c r="D34"/>
  <c r="AF33"/>
  <c r="D33"/>
  <c r="AF32"/>
  <c r="D32"/>
  <c r="AF31"/>
  <c r="D31"/>
  <c r="AF30"/>
  <c r="D30"/>
  <c r="AF29"/>
  <c r="D29"/>
  <c r="AF28"/>
  <c r="D28"/>
  <c r="AF27"/>
  <c r="D27"/>
  <c r="AF26"/>
  <c r="D26"/>
  <c r="AF25"/>
  <c r="D25"/>
  <c r="AF24"/>
  <c r="D24"/>
  <c r="AF23"/>
  <c r="D23"/>
  <c r="AF22"/>
  <c r="D22"/>
  <c r="AF21"/>
  <c r="D21"/>
  <c r="AF20"/>
  <c r="D20"/>
  <c r="AF19"/>
  <c r="D19"/>
  <c r="AF18"/>
  <c r="D18"/>
  <c r="AF17"/>
  <c r="D17"/>
  <c r="AF16"/>
  <c r="D16"/>
  <c r="AF15"/>
  <c r="D15"/>
  <c r="AF14"/>
  <c r="D14"/>
  <c r="AF13"/>
  <c r="D13"/>
  <c r="AF12"/>
  <c r="D12"/>
  <c r="AF11"/>
  <c r="D11"/>
  <c r="AF10"/>
  <c r="D10"/>
  <c r="AF9"/>
  <c r="D9"/>
  <c r="AF8"/>
  <c r="D8"/>
  <c r="AF7"/>
  <c r="D7"/>
  <c r="AF6"/>
  <c r="D6"/>
  <c r="AF5"/>
  <c r="D5"/>
  <c r="AF4"/>
  <c r="D4"/>
  <c r="AF3"/>
  <c r="D3"/>
  <c r="AF2"/>
  <c r="D2"/>
  <c r="D1"/>
  <c r="K116" i="8" l="1"/>
  <c r="K119" s="1"/>
  <c r="D119" s="1"/>
  <c r="I130" i="5"/>
  <c r="C130" s="1"/>
  <c r="J161" i="6"/>
  <c r="D161" s="1"/>
  <c r="D146"/>
  <c r="J81"/>
  <c r="D81" s="1"/>
  <c r="D86"/>
  <c r="I161"/>
  <c r="C161" s="1"/>
  <c r="I144"/>
  <c r="C144" s="1"/>
  <c r="C54"/>
  <c r="I32"/>
  <c r="C32" s="1"/>
  <c r="J116" i="8"/>
  <c r="C116" s="1"/>
  <c r="I19" i="6"/>
  <c r="C19" s="1"/>
  <c r="AF37" i="9"/>
  <c r="S37" s="1"/>
  <c r="R35"/>
  <c r="R34"/>
  <c r="AA37"/>
  <c r="AA41" s="1"/>
  <c r="N41" s="1"/>
  <c r="AC37"/>
  <c r="P37" s="1"/>
  <c r="R32"/>
  <c r="R22"/>
  <c r="AG28"/>
  <c r="T28" s="1"/>
  <c r="AG27"/>
  <c r="T27" s="1"/>
  <c r="R39"/>
  <c r="AG23"/>
  <c r="T23" s="1"/>
  <c r="P25"/>
  <c r="R33"/>
  <c r="S25"/>
  <c r="AG24"/>
  <c r="T24" s="1"/>
  <c r="AE25"/>
  <c r="R25" s="1"/>
  <c r="AB37"/>
  <c r="R31"/>
  <c r="AD37"/>
  <c r="AD41" s="1"/>
  <c r="Z37"/>
  <c r="M37" s="1"/>
  <c r="J130" i="5"/>
  <c r="D130" s="1"/>
  <c r="D131"/>
  <c r="I112"/>
  <c r="I114" s="1"/>
  <c r="J41"/>
  <c r="J81"/>
  <c r="J112"/>
  <c r="D109"/>
  <c r="L29" i="9"/>
  <c r="AE29"/>
  <c r="AG44"/>
  <c r="T44" s="1"/>
  <c r="R44"/>
  <c r="B65" i="3"/>
  <c r="C109" i="5"/>
  <c r="L25" i="9"/>
  <c r="Y37"/>
  <c r="AG43"/>
  <c r="T43" s="1"/>
  <c r="R43"/>
  <c r="B22" i="3"/>
  <c r="C60" i="5"/>
  <c r="I59"/>
  <c r="C59" s="1"/>
  <c r="D60"/>
  <c r="J59"/>
  <c r="D59" s="1"/>
  <c r="D54" i="6"/>
  <c r="J32"/>
  <c r="D32" s="1"/>
  <c r="C28" i="7"/>
  <c r="J87"/>
  <c r="K45" i="9"/>
  <c r="AE45"/>
  <c r="I116" i="5"/>
  <c r="D20" i="6"/>
  <c r="I81"/>
  <c r="C86"/>
  <c r="D28" i="7"/>
  <c r="K87"/>
  <c r="C136" i="6"/>
  <c r="I99"/>
  <c r="C99" s="1"/>
  <c r="J116" i="5"/>
  <c r="D119" i="6"/>
  <c r="J99"/>
  <c r="D99" s="1"/>
  <c r="C20" i="5"/>
  <c r="I19"/>
  <c r="D20"/>
  <c r="J19"/>
  <c r="R40" i="9"/>
  <c r="M25"/>
  <c r="R47"/>
  <c r="R48"/>
  <c r="R49"/>
  <c r="R50"/>
  <c r="R51"/>
  <c r="N25"/>
  <c r="X37"/>
  <c r="Q25"/>
  <c r="N37" l="1"/>
  <c r="D116" i="8"/>
  <c r="D120" s="1"/>
  <c r="D121" s="1"/>
  <c r="C112" i="5"/>
  <c r="J119" i="8"/>
  <c r="C119" s="1"/>
  <c r="C120" s="1"/>
  <c r="C121" s="1"/>
  <c r="I80" i="6"/>
  <c r="Z41" i="9"/>
  <c r="Z53" s="1"/>
  <c r="M53" s="1"/>
  <c r="AF41"/>
  <c r="S41" s="1"/>
  <c r="AC41"/>
  <c r="P41" s="1"/>
  <c r="AG25"/>
  <c r="T25" s="1"/>
  <c r="AA53"/>
  <c r="N53" s="1"/>
  <c r="N54" s="1"/>
  <c r="AB41"/>
  <c r="O37"/>
  <c r="Q37"/>
  <c r="B67" i="3"/>
  <c r="B58"/>
  <c r="D87" i="7"/>
  <c r="K91"/>
  <c r="D91" s="1"/>
  <c r="B61" i="3"/>
  <c r="C81" i="6"/>
  <c r="I141"/>
  <c r="AG29" i="9"/>
  <c r="T29" s="1"/>
  <c r="R29"/>
  <c r="D112" i="5"/>
  <c r="J114"/>
  <c r="J141" i="6"/>
  <c r="J144" i="5"/>
  <c r="D144" s="1"/>
  <c r="D116"/>
  <c r="J80" i="6"/>
  <c r="C87" i="7"/>
  <c r="J91"/>
  <c r="C91" s="1"/>
  <c r="B53" i="3"/>
  <c r="AG45" i="9"/>
  <c r="T45" s="1"/>
  <c r="R45"/>
  <c r="X41"/>
  <c r="AE37"/>
  <c r="K37"/>
  <c r="C116" i="5"/>
  <c r="I144"/>
  <c r="C144" s="1"/>
  <c r="C114"/>
  <c r="B64" i="3"/>
  <c r="AD53" i="9"/>
  <c r="Q53" s="1"/>
  <c r="Q41"/>
  <c r="J87" i="5"/>
  <c r="D19"/>
  <c r="B48" i="3"/>
  <c r="L37" i="9"/>
  <c r="Y41"/>
  <c r="B63" i="3"/>
  <c r="I87" i="5"/>
  <c r="C19"/>
  <c r="AF53" i="9" l="1"/>
  <c r="S53" s="1"/>
  <c r="S54" s="1"/>
  <c r="AC53"/>
  <c r="P53" s="1"/>
  <c r="P54" s="1"/>
  <c r="M41"/>
  <c r="M54" s="1"/>
  <c r="I142" i="6"/>
  <c r="C142" s="1"/>
  <c r="C80"/>
  <c r="D92" i="7"/>
  <c r="D93" s="1"/>
  <c r="Q54" i="9"/>
  <c r="O41"/>
  <c r="AB53"/>
  <c r="O53" s="1"/>
  <c r="C92" i="7"/>
  <c r="C93" s="1"/>
  <c r="I145" i="5"/>
  <c r="C145" s="1"/>
  <c r="Y53" i="9"/>
  <c r="L53" s="1"/>
  <c r="L41"/>
  <c r="J145" i="5"/>
  <c r="D114"/>
  <c r="C87"/>
  <c r="I89"/>
  <c r="C89" s="1"/>
  <c r="B62" i="3"/>
  <c r="D87" i="5"/>
  <c r="J89"/>
  <c r="D89" s="1"/>
  <c r="E129" i="8"/>
  <c r="J142" i="6"/>
  <c r="D80"/>
  <c r="AG37" i="9"/>
  <c r="T37" s="1"/>
  <c r="R37"/>
  <c r="X53"/>
  <c r="K41"/>
  <c r="AE41"/>
  <c r="C141" i="6"/>
  <c r="I143"/>
  <c r="C143" s="1"/>
  <c r="J143"/>
  <c r="D143" s="1"/>
  <c r="D141"/>
  <c r="B60" i="3"/>
  <c r="B66"/>
  <c r="I155" i="6" l="1"/>
  <c r="C155" s="1"/>
  <c r="I156"/>
  <c r="C156" s="1"/>
  <c r="L54" i="9"/>
  <c r="O54"/>
  <c r="B47" i="3"/>
  <c r="I147" i="5"/>
  <c r="C147" s="1"/>
  <c r="C148" s="1"/>
  <c r="C149" s="1"/>
  <c r="AG41" i="9"/>
  <c r="T41" s="1"/>
  <c r="R41"/>
  <c r="AE53"/>
  <c r="K53"/>
  <c r="K54" s="1"/>
  <c r="J147" i="5"/>
  <c r="D147" s="1"/>
  <c r="D145"/>
  <c r="B59" i="3"/>
  <c r="J155" i="6"/>
  <c r="D142"/>
  <c r="J156"/>
  <c r="D156" s="1"/>
  <c r="D148" i="5" l="1"/>
  <c r="D149" s="1"/>
  <c r="I158" i="6"/>
  <c r="C158" s="1"/>
  <c r="I159"/>
  <c r="C159" s="1"/>
  <c r="J158"/>
  <c r="D155"/>
  <c r="J159"/>
  <c r="D159" s="1"/>
  <c r="B41" i="3"/>
  <c r="AG53" i="9"/>
  <c r="T53" s="1"/>
  <c r="T54" s="1"/>
  <c r="R53"/>
  <c r="R54" s="1"/>
  <c r="I176" i="6" l="1"/>
  <c r="B49" i="3"/>
  <c r="D158" i="6"/>
  <c r="J176"/>
  <c r="D176" s="1"/>
  <c r="D186" s="1"/>
  <c r="D187" s="1"/>
  <c r="C176" l="1"/>
  <c r="B42" i="3"/>
  <c r="C184" i="6" l="1"/>
  <c r="C181"/>
  <c r="C186" l="1"/>
  <c r="C187" s="1"/>
</calcChain>
</file>

<file path=xl/sharedStrings.xml><?xml version="1.0" encoding="utf-8"?>
<sst xmlns="http://schemas.openxmlformats.org/spreadsheetml/2006/main" count="4256" uniqueCount="2630">
  <si>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</si>
  <si>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</si>
  <si>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</si>
  <si>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</si>
  <si>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</si>
  <si>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</si>
  <si>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</si>
  <si>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</si>
  <si>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</si>
  <si>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</si>
  <si>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</si>
  <si>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</si>
  <si>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</si>
  <si>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</si>
  <si>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</si>
  <si>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</si>
  <si>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</si>
  <si>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</si>
  <si>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</si>
  <si>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</si>
  <si>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</si>
  <si>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</si>
  <si>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</si>
  <si>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</si>
  <si>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</si>
  <si>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</si>
  <si>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</si>
  <si>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</si>
  <si>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</si>
  <si>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</si>
  <si>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</si>
  <si>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</si>
  <si>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</si>
  <si>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</si>
  <si>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</si>
  <si>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</si>
  <si>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</si>
  <si>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</si>
  <si>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</si>
  <si>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</si>
  <si>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</si>
  <si>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</si>
  <si>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</si>
  <si>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</si>
  <si>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</si>
  <si>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</si>
  <si>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</si>
  <si>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</si>
  <si>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</si>
  <si>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</si>
  <si>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</si>
  <si>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</si>
  <si>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</si>
  <si>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</si>
  <si>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</si>
  <si>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</si>
  <si>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</si>
  <si>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</si>
  <si>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</si>
  <si>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</si>
  <si>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</si>
  <si>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</si>
  <si>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</si>
  <si>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</si>
  <si>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</si>
  <si>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</si>
  <si>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</si>
  <si>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</si>
  <si>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</si>
  <si>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</si>
  <si>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</si>
  <si>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</si>
  <si>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</si>
  <si>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</si>
  <si>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</si>
  <si>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</si>
  <si>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</si>
  <si>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</si>
  <si>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</si>
  <si>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</si>
  <si>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</si>
  <si>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</si>
  <si>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</si>
  <si>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</si>
  <si>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</si>
  <si>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</si>
  <si>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</si>
  <si>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</si>
  <si>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</si>
  <si>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</si>
  <si>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</si>
  <si>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</si>
  <si>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</si>
  <si>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</si>
  <si>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</si>
  <si>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</si>
  <si>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</si>
  <si>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</si>
  <si>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</si>
  <si>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</si>
  <si>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</si>
  <si>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</si>
  <si>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</si>
  <si>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</si>
  <si>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</si>
  <si>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</si>
  <si>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</si>
  <si>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</si>
  <si>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</si>
  <si>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</si>
  <si>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</si>
  <si>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</si>
  <si>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</si>
  <si>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</si>
  <si>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</si>
  <si>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</si>
  <si>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</si>
  <si>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</si>
  <si>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</si>
  <si>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</si>
  <si>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</si>
  <si>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</si>
  <si>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</si>
  <si>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</si>
  <si>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</si>
  <si>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</si>
  <si>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</si>
  <si>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</si>
  <si>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</si>
  <si>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</si>
  <si>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</si>
  <si>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</si>
  <si>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</si>
  <si>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</si>
  <si>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</si>
  <si>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</si>
  <si>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</si>
  <si>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</si>
  <si>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</si>
  <si>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</si>
  <si>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</si>
  <si>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</si>
  <si>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</si>
  <si>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</si>
  <si>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</si>
  <si>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</si>
  <si>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</si>
  <si>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</si>
  <si>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</si>
  <si>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</si>
  <si>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</si>
  <si>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</si>
  <si>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</si>
  <si>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</si>
  <si>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</si>
  <si>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</si>
  <si>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</si>
  <si>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</si>
  <si>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</si>
  <si>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</si>
  <si>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</si>
  <si>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</si>
  <si>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</si>
  <si>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</si>
  <si>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</si>
  <si>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</si>
  <si>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</si>
  <si>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</si>
  <si>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</si>
  <si>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</si>
  <si>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</si>
  <si>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</si>
  <si>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</si>
  <si>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</si>
  <si>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</si>
  <si>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</si>
  <si>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</si>
  <si>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</si>
  <si>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</si>
  <si>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</si>
  <si>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</si>
  <si>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</si>
  <si>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</si>
  <si>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</si>
  <si>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</si>
  <si>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</si>
  <si>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</si>
  <si>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</si>
  <si>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</si>
  <si>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</si>
  <si>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</si>
  <si>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</si>
  <si>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</si>
  <si>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</si>
  <si>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</si>
  <si>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</si>
  <si>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</si>
  <si>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</si>
  <si>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</si>
  <si>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</si>
  <si>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</si>
  <si>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</si>
  <si>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</si>
  <si>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</si>
  <si>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</si>
  <si>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</si>
  <si>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</si>
  <si>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</si>
  <si>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</si>
  <si>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</si>
  <si>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</si>
  <si>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</si>
  <si>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</si>
  <si>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</si>
  <si>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</si>
  <si>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</si>
  <si>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</si>
  <si>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</si>
  <si>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</si>
  <si>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</si>
  <si>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</si>
  <si>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</si>
  <si>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</si>
  <si>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</si>
  <si>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</si>
  <si>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</si>
  <si>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</si>
  <si>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</si>
  <si>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</si>
  <si>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</si>
  <si>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</si>
  <si>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</si>
  <si>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</si>
  <si>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</si>
  <si>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</si>
  <si>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</si>
  <si>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</si>
  <si>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</si>
  <si>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</si>
  <si>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</si>
  <si>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</si>
  <si>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</si>
  <si>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</si>
  <si>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</si>
  <si>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</si>
  <si>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</si>
  <si>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</si>
  <si>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</si>
  <si>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</si>
  <si>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</si>
  <si>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</si>
  <si>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</si>
  <si>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</si>
  <si>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</si>
  <si>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</si>
  <si>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</si>
  <si>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</si>
  <si>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</si>
  <si>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</si>
  <si>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</si>
  <si>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</si>
  <si>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</si>
  <si>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</si>
  <si>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</si>
  <si>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</si>
  <si>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</si>
  <si>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</si>
  <si>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</si>
  <si>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</si>
  <si>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</si>
  <si>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</si>
  <si>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</si>
  <si>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</si>
  <si>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</si>
  <si>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</si>
  <si>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</si>
  <si>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</si>
  <si>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</si>
  <si>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</si>
  <si>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</si>
  <si>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</si>
  <si>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</si>
  <si>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</si>
  <si>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</si>
  <si>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</si>
  <si>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</si>
  <si>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</si>
  <si>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</si>
  <si>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</si>
  <si>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</si>
  <si>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</si>
  <si>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</si>
  <si>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</si>
  <si>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</si>
  <si>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</si>
  <si>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</si>
  <si>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</si>
  <si>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</si>
  <si>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</si>
  <si>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</si>
  <si>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</si>
  <si>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</si>
  <si>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</si>
  <si>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</si>
  <si>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</si>
  <si>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</si>
  <si>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</si>
  <si>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</si>
  <si>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</si>
  <si>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</si>
  <si>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</si>
  <si>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</si>
  <si>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</si>
  <si>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</si>
  <si>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</si>
  <si>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</si>
  <si>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</si>
  <si>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</si>
  <si>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</si>
  <si>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</si>
  <si>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</si>
  <si>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</si>
  <si>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</si>
  <si>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</si>
  <si>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</si>
  <si>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</si>
  <si>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</si>
  <si>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</si>
  <si>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</si>
  <si>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</si>
  <si>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</si>
  <si>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</si>
  <si>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</si>
  <si>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</si>
  <si>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</si>
  <si>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</si>
  <si>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</si>
  <si>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</si>
  <si>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</si>
  <si>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</si>
  <si>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</si>
  <si>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</si>
  <si>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</si>
  <si>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</si>
  <si>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</si>
  <si>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</si>
  <si>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</si>
  <si>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</si>
  <si>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</si>
  <si>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</si>
  <si>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</si>
  <si>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</si>
  <si>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</si>
  <si>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</si>
  <si>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</si>
  <si>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</si>
  <si>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</si>
  <si>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</si>
  <si>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</si>
  <si>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</si>
  <si>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</si>
  <si>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</si>
  <si>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</si>
  <si>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</si>
  <si>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</si>
  <si>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</si>
  <si>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</si>
  <si>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</si>
  <si>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</si>
  <si>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</si>
  <si>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</si>
  <si>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</si>
  <si>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</si>
  <si>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</si>
  <si>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</si>
  <si>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</si>
  <si>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</si>
  <si>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</si>
  <si>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</si>
  <si>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</si>
  <si>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</si>
  <si>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</si>
  <si>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</si>
  <si>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</si>
  <si>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</si>
  <si>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</si>
  <si>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</si>
  <si>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</si>
  <si>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</si>
  <si>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</si>
  <si>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</si>
  <si>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</si>
  <si>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</si>
  <si>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</si>
  <si>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</si>
  <si>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</si>
  <si>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</si>
  <si>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</si>
  <si>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</si>
  <si>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</si>
  <si>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</si>
  <si>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</si>
  <si>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</si>
  <si>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</si>
  <si>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</si>
  <si>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</si>
  <si>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</si>
  <si>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</si>
  <si>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</si>
  <si>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</si>
  <si>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</si>
  <si>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</si>
  <si>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</si>
  <si>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</si>
  <si>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</si>
  <si>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</si>
  <si>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</si>
  <si>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</si>
  <si>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</si>
  <si>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</si>
  <si>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</si>
  <si>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</si>
  <si>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</si>
  <si>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</si>
  <si>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</si>
  <si>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</si>
  <si>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</si>
  <si>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</si>
  <si>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</si>
  <si>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</si>
  <si>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</si>
  <si>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</si>
  <si>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</si>
  <si>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</si>
  <si>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</si>
  <si>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</si>
  <si>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</si>
  <si>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</si>
  <si>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</si>
  <si>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</si>
  <si>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</si>
  <si>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</si>
  <si>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</si>
  <si>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</si>
  <si>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</si>
  <si>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</si>
  <si>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</si>
  <si>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</si>
  <si>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</si>
  <si>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</si>
  <si>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</si>
  <si>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</si>
  <si>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</si>
  <si>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</si>
  <si>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</si>
  <si>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</si>
  <si>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</si>
  <si>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</si>
  <si>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</si>
  <si>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</si>
  <si>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</si>
  <si>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</si>
  <si>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</si>
  <si>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</si>
  <si>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</si>
  <si>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</si>
  <si>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</si>
  <si>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</si>
  <si>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</si>
  <si>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</si>
  <si>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</si>
  <si>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</si>
  <si>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</si>
  <si>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</si>
  <si>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</si>
  <si>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</si>
  <si>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</si>
  <si>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</si>
  <si>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</si>
  <si>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</si>
  <si>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</si>
  <si>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</si>
  <si>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</si>
  <si>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</si>
  <si>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</si>
  <si>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</si>
  <si>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</si>
  <si>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</si>
  <si>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</si>
  <si>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</si>
  <si>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</si>
  <si>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</si>
  <si>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</si>
  <si>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</si>
  <si>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</si>
  <si>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</si>
  <si>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</si>
  <si>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</si>
  <si>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</si>
  <si>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</si>
  <si>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</si>
  <si>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</si>
  <si>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</si>
  <si>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</si>
  <si>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</si>
  <si>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</si>
  <si>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</si>
  <si>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</si>
  <si>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</si>
  <si>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</si>
  <si>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</si>
  <si>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</si>
  <si>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</si>
  <si>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</si>
  <si>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</si>
  <si>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</si>
  <si>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</si>
  <si>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</si>
  <si>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</si>
  <si>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</si>
  <si>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</si>
  <si>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</si>
  <si>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</si>
  <si>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</si>
  <si>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</si>
  <si>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</si>
  <si>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</si>
  <si>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</si>
  <si>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</si>
  <si>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</si>
  <si>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</si>
  <si>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</si>
  <si>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</si>
  <si>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</si>
  <si>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</si>
  <si>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</si>
  <si>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</si>
  <si>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</si>
  <si>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</si>
  <si>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</si>
  <si>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</si>
  <si>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</si>
  <si>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</si>
  <si>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</si>
  <si>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</si>
  <si>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</si>
  <si>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</si>
  <si>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</si>
  <si>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</si>
  <si>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</si>
  <si>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</si>
  <si>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</si>
  <si>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</si>
  <si>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</si>
  <si>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</si>
  <si>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</si>
  <si>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</si>
  <si>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</si>
  <si>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</si>
  <si>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</si>
  <si>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</si>
  <si>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</si>
  <si>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</si>
  <si>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</si>
  <si>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</si>
  <si>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</si>
  <si>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</si>
  <si>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</si>
  <si>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</si>
  <si>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</si>
  <si>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</si>
  <si>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</si>
  <si>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</si>
  <si>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</si>
  <si>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</si>
  <si>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</si>
  <si>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</si>
  <si>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</si>
  <si>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</si>
  <si>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</si>
  <si>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</si>
  <si>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</si>
  <si>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</si>
  <si>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</si>
  <si>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</si>
  <si>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</si>
  <si>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</si>
  <si>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</si>
  <si>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</si>
  <si>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</si>
  <si>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</si>
  <si>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</si>
  <si>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</si>
  <si>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</si>
  <si>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</si>
  <si>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</si>
  <si>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</si>
  <si>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</si>
  <si>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</si>
  <si>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</si>
  <si>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</si>
  <si>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</si>
  <si>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</si>
  <si>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</si>
  <si>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</si>
  <si>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</si>
  <si>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</si>
  <si>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</si>
  <si>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</si>
  <si>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</si>
  <si>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</si>
  <si>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</si>
  <si>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</si>
  <si>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</si>
  <si>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</si>
  <si>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</si>
  <si>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</si>
  <si>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</si>
  <si>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</si>
  <si>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</si>
  <si>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</si>
  <si>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</si>
  <si>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</si>
  <si>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</si>
  <si>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</si>
  <si>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</si>
  <si>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</si>
  <si>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</si>
  <si>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</si>
  <si>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</si>
  <si>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</si>
  <si>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</si>
  <si>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</si>
  <si>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</si>
  <si>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</si>
  <si>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</si>
  <si>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</si>
  <si>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</si>
  <si>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</si>
  <si>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</si>
  <si>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</si>
  <si>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</si>
  <si>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</si>
  <si>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</si>
  <si>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</si>
  <si>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</si>
  <si>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</si>
  <si>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</si>
  <si>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</si>
  <si>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</si>
  <si>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</si>
  <si>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</si>
  <si>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</si>
  <si>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</si>
  <si>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</si>
  <si>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</si>
  <si>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</si>
  <si>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</si>
  <si>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</si>
  <si>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</si>
  <si>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</si>
  <si>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</si>
  <si>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</si>
  <si>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</si>
  <si>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</si>
  <si>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</si>
  <si>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</si>
  <si>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</si>
  <si>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</si>
  <si>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</si>
  <si>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</si>
  <si>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</si>
  <si>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</si>
  <si>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</si>
  <si>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</si>
  <si>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</si>
  <si>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</si>
  <si>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</si>
  <si>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</si>
  <si>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</si>
  <si>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</si>
  <si>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</si>
  <si>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</si>
  <si>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</si>
  <si>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</si>
  <si>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</si>
  <si>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</si>
  <si>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</si>
  <si>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</si>
  <si>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</si>
  <si>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</si>
  <si>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</si>
  <si>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</si>
  <si>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</si>
  <si>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</si>
  <si>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</si>
  <si>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</si>
  <si>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</si>
  <si>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</si>
  <si>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</si>
  <si>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</si>
  <si>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</si>
  <si>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</si>
  <si>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</si>
  <si>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</si>
  <si>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</si>
  <si>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</si>
  <si>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</si>
  <si>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</si>
  <si>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</si>
  <si>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</si>
  <si>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</si>
  <si>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</si>
  <si>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</si>
  <si>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</si>
  <si>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</si>
  <si>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</si>
  <si>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</si>
  <si>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</si>
  <si>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</si>
  <si>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</si>
  <si>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</si>
  <si>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</si>
  <si>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</si>
  <si>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</si>
  <si>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</si>
  <si>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</si>
  <si>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</si>
  <si>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</si>
  <si>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</si>
  <si>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</si>
  <si>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</si>
  <si>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</si>
  <si>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</si>
  <si>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</si>
  <si>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</si>
  <si>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</si>
  <si>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</si>
  <si>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</si>
  <si>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</si>
  <si>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</si>
  <si>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</si>
  <si>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</si>
  <si>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</si>
  <si>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</si>
  <si>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</si>
  <si>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</si>
  <si>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</si>
  <si>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</si>
  <si>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</si>
  <si>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</si>
  <si>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</si>
  <si>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</si>
  <si>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</si>
  <si>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</si>
  <si>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</si>
  <si>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</si>
  <si>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</si>
  <si>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</si>
  <si>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</si>
  <si>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</si>
  <si>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</si>
  <si>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</si>
  <si>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</si>
  <si>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</si>
  <si>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</si>
  <si>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</si>
  <si>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</si>
  <si>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</si>
  <si>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</si>
  <si>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</si>
  <si>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</si>
  <si>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</si>
  <si>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</si>
  <si>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</si>
  <si>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</si>
  <si>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</si>
  <si>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</si>
  <si>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</si>
  <si>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</si>
  <si>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</si>
  <si>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</si>
  <si>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</si>
  <si>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</si>
  <si>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</si>
  <si>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</si>
  <si>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</si>
  <si>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</si>
  <si>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</si>
  <si>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</si>
  <si>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</si>
  <si>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</si>
  <si>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</si>
  <si>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</si>
  <si>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</si>
  <si>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</si>
  <si>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</si>
  <si>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</si>
  <si>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</si>
  <si>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</si>
  <si>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</si>
  <si>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</si>
  <si>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</si>
  <si>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</si>
  <si>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</si>
  <si>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</si>
  <si>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</si>
  <si>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</si>
  <si>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</si>
  <si>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</si>
  <si>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</si>
  <si>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</si>
  <si>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</si>
  <si>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</si>
  <si>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</si>
  <si>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</si>
  <si>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</si>
  <si>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</si>
  <si>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</si>
  <si>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</si>
  <si>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</si>
  <si>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</si>
  <si>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</si>
  <si>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</si>
  <si>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</si>
  <si>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</si>
  <si>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</si>
  <si>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</si>
  <si>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</si>
  <si>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</si>
  <si>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</si>
  <si>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</si>
  <si>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</si>
  <si>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</si>
  <si>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</si>
  <si>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</si>
  <si>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</si>
  <si>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</si>
  <si>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</si>
  <si>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</si>
  <si>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</si>
  <si>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</si>
  <si>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</si>
  <si>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</si>
  <si>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</si>
  <si>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</si>
  <si>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</si>
  <si>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</si>
  <si>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</si>
  <si>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</si>
  <si>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</si>
  <si>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</si>
  <si>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</si>
  <si>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</si>
  <si>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</si>
  <si>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</si>
  <si>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</si>
  <si>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</si>
  <si>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</si>
  <si>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</si>
  <si>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</si>
  <si>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</si>
  <si>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</si>
  <si>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</si>
  <si>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</si>
  <si>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</si>
  <si>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</si>
  <si>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</si>
  <si>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</si>
  <si>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</si>
  <si>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</si>
  <si>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</si>
  <si>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</si>
  <si>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</si>
  <si>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</si>
  <si>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</si>
  <si>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</si>
  <si>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</si>
  <si>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</si>
  <si>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</si>
  <si>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</si>
  <si>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</si>
  <si>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</si>
  <si>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</si>
  <si>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</si>
  <si>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</si>
  <si>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</si>
  <si>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</si>
  <si>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</si>
  <si>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</si>
  <si>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</si>
  <si>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</si>
  <si>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</si>
  <si>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</si>
  <si>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</si>
  <si>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</si>
  <si>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</si>
  <si>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</si>
  <si>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</si>
  <si>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</si>
  <si>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</si>
  <si>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</si>
  <si>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</si>
  <si>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</si>
  <si>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</si>
  <si>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</si>
  <si>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</si>
  <si>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</si>
  <si>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</si>
  <si>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</si>
  <si>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</si>
  <si>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</si>
  <si>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</si>
  <si>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</si>
  <si>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</si>
  <si>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</si>
  <si>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</si>
  <si>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</si>
  <si>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</si>
  <si>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</si>
  <si>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</si>
  <si>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</si>
  <si>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</si>
  <si>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</si>
  <si>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</si>
  <si>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</si>
  <si>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</si>
  <si>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</si>
  <si>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</si>
  <si>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</si>
  <si>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</si>
  <si>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</si>
  <si>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</si>
  <si>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</si>
  <si>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</si>
  <si>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</si>
  <si>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</si>
  <si>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</si>
  <si>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</si>
  <si>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</si>
  <si>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</si>
  <si>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</si>
  <si>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</si>
  <si>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</si>
  <si>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</si>
  <si>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</si>
  <si>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</si>
  <si>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</si>
  <si>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</si>
  <si>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</si>
  <si>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</si>
  <si>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</si>
  <si>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</si>
  <si>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</si>
  <si>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</si>
  <si>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</si>
  <si>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</si>
  <si>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</si>
  <si>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</si>
  <si>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</si>
  <si>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</si>
  <si>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</si>
  <si>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</si>
  <si>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</si>
  <si>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</si>
  <si>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</si>
  <si>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</si>
  <si>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</si>
  <si>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</si>
  <si>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</si>
  <si>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</si>
  <si>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</si>
  <si>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</si>
  <si>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</si>
  <si>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</si>
  <si>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</si>
  <si>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</si>
  <si>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</si>
  <si>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</si>
  <si>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</si>
  <si>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</si>
  <si>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</si>
  <si>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</si>
  <si>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</si>
  <si>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</si>
  <si>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</si>
  <si>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</si>
  <si>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</si>
  <si>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</si>
  <si>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</si>
  <si>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</si>
  <si>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</si>
  <si>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</si>
  <si>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</si>
  <si>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</si>
  <si>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</si>
  <si>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</si>
  <si>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</si>
  <si>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</si>
  <si>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</si>
  <si>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</si>
  <si>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</si>
  <si>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</si>
  <si>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</si>
  <si>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</si>
  <si>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</si>
  <si>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</si>
  <si>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</si>
  <si>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</si>
  <si>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</si>
  <si>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</si>
  <si>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</si>
  <si>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</si>
  <si>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</si>
  <si>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</si>
  <si>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</si>
  <si>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</si>
  <si>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</si>
  <si>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</si>
  <si>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</si>
  <si>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</si>
  <si>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</si>
  <si>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</si>
  <si>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</si>
  <si>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</si>
  <si>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</si>
  <si>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</si>
  <si>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</si>
  <si>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</si>
  <si>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</si>
  <si>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</si>
  <si>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</si>
  <si>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</si>
  <si>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</si>
  <si>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</si>
  <si>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</si>
  <si>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</si>
  <si>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</si>
  <si>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</si>
  <si>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</si>
  <si>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</si>
  <si>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</si>
  <si>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</si>
  <si>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</si>
  <si>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</si>
  <si>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</si>
  <si>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</si>
  <si>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</si>
  <si>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</si>
  <si>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</si>
  <si>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</si>
  <si>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</si>
  <si>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</si>
  <si>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</si>
  <si>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</si>
  <si>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</si>
  <si>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</si>
  <si>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</si>
  <si>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</si>
  <si>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</si>
  <si>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</si>
  <si>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</si>
  <si>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</si>
  <si>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</si>
  <si>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</si>
  <si>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</si>
  <si>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</si>
  <si>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</si>
  <si>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</si>
  <si>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</si>
  <si>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</si>
  <si>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</si>
  <si>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</si>
  <si>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</si>
  <si>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</si>
  <si>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</si>
  <si>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</si>
  <si>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</si>
  <si>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</si>
  <si>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</si>
  <si>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</si>
  <si>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</si>
  <si>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</si>
  <si>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</si>
  <si>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</si>
  <si>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</si>
  <si>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</si>
  <si>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</si>
  <si>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</si>
  <si>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</si>
  <si>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</si>
  <si>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</si>
  <si>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</si>
  <si>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</si>
  <si>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</si>
  <si>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</si>
  <si>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</si>
  <si>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</si>
  <si>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</si>
  <si>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</si>
  <si>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</si>
  <si>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</si>
  <si>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</si>
  <si>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</si>
  <si>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</si>
  <si>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</si>
  <si>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</si>
  <si>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</si>
  <si>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</si>
  <si>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</si>
  <si>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</si>
  <si>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</si>
  <si>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</si>
  <si>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</si>
  <si>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</si>
  <si>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</si>
  <si>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</si>
  <si>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</si>
  <si>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</si>
  <si>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</si>
  <si>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</si>
  <si>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</si>
  <si>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</si>
  <si>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</si>
  <si>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</si>
  <si>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</si>
  <si>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</si>
  <si>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</si>
  <si>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</si>
  <si>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</si>
  <si>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</si>
  <si>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</si>
  <si>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</si>
  <si>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</si>
  <si>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</si>
  <si>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</si>
  <si>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</si>
  <si>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</si>
  <si>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</si>
  <si>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</si>
  <si>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</si>
  <si>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</si>
  <si>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</si>
  <si>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</si>
  <si>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</si>
  <si>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</si>
  <si>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</si>
  <si>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</si>
  <si>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</si>
  <si>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</si>
  <si>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</si>
  <si>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</si>
  <si>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</si>
  <si>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</si>
  <si>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</si>
  <si>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</si>
  <si>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</si>
  <si>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</si>
  <si>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</si>
  <si>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</si>
  <si>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</si>
  <si>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</si>
  <si>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</si>
  <si>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</si>
  <si>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</si>
  <si>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</si>
  <si>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</si>
  <si>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</si>
  <si>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</si>
  <si>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</si>
  <si>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</si>
  <si>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</si>
  <si>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</si>
  <si>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</si>
  <si>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</si>
  <si>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</si>
  <si>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</si>
  <si>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</si>
  <si>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</si>
  <si>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</si>
  <si>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</si>
  <si>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</si>
  <si>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</si>
  <si>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</si>
  <si>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</si>
  <si>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</si>
  <si>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</si>
  <si>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</si>
  <si>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</si>
  <si>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</si>
  <si>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</si>
  <si>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</si>
  <si>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</si>
  <si>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</si>
  <si>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</si>
  <si>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</si>
  <si>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</si>
  <si>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</si>
  <si>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</si>
  <si>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</si>
  <si>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</si>
  <si>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</si>
  <si>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</si>
  <si>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</si>
  <si>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</si>
  <si>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</si>
  <si>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</si>
  <si>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</si>
  <si>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</si>
  <si>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</si>
  <si>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</si>
  <si>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</si>
  <si>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</si>
  <si>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</si>
  <si>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</si>
  <si>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</si>
  <si>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</si>
  <si>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</si>
  <si>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</si>
  <si>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</si>
  <si>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</si>
  <si>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</si>
  <si>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</si>
  <si>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</si>
  <si>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</si>
  <si>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</si>
  <si>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</si>
  <si>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</si>
  <si>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</si>
  <si>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</si>
  <si>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</si>
  <si>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</si>
  <si>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</si>
  <si>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</si>
  <si>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</si>
  <si>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</si>
  <si>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</si>
  <si>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</si>
  <si>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</si>
  <si>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</si>
  <si>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</si>
  <si>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</si>
  <si>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</si>
  <si>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</si>
  <si>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</si>
  <si>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</si>
  <si>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</si>
  <si>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</si>
  <si>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</si>
  <si>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</si>
  <si>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</si>
  <si>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</si>
  <si>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</si>
  <si>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</si>
  <si>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</si>
  <si>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</si>
  <si>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</si>
  <si>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</si>
  <si>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</si>
  <si>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</si>
  <si>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</si>
  <si>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</si>
  <si>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</si>
  <si>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</si>
  <si>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</si>
  <si>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</si>
  <si>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</si>
  <si>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</si>
  <si>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</si>
  <si>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</si>
  <si>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</si>
  <si>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</si>
  <si>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</si>
  <si>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</si>
  <si>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</si>
  <si>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</si>
  <si>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</si>
  <si>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</si>
  <si>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</si>
  <si>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</si>
  <si>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</si>
  <si>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</si>
  <si>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</si>
  <si>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</si>
  <si>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</si>
  <si>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</si>
  <si>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</si>
  <si>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</si>
  <si>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</si>
  <si>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</si>
  <si>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</si>
  <si>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</si>
  <si>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</si>
  <si>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</si>
  <si>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</si>
  <si>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</si>
  <si>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</si>
  <si>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</si>
  <si>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</si>
  <si>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</si>
  <si>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</si>
  <si>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</si>
  <si>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</si>
  <si>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</si>
  <si>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</si>
  <si>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</si>
  <si>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</si>
  <si>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</si>
  <si>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</si>
  <si>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</si>
  <si>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</si>
  <si>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</si>
  <si>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</si>
  <si>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</si>
  <si>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</si>
  <si>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</si>
  <si>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</si>
  <si>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</si>
  <si>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</si>
  <si>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</si>
  <si>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</si>
  <si>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</si>
  <si>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</si>
  <si>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</si>
  <si>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</si>
  <si>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</si>
  <si>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</si>
  <si>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</si>
  <si>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</si>
  <si>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</si>
  <si>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</si>
  <si>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</si>
  <si>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</si>
  <si>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</si>
  <si>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</si>
  <si>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</si>
  <si>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</si>
  <si>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</si>
  <si>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</si>
  <si>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</si>
  <si>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</si>
  <si>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</si>
  <si>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</si>
  <si>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</si>
  <si>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</si>
  <si>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</si>
  <si>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</si>
  <si>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</si>
  <si>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</si>
  <si>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</si>
  <si>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</si>
  <si>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</si>
  <si>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</si>
  <si>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</si>
  <si>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</si>
  <si>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</si>
  <si>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</si>
  <si>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</si>
  <si>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</si>
  <si>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</si>
  <si>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</si>
  <si>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</si>
  <si>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</si>
  <si>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</si>
  <si>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</si>
  <si>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</si>
  <si>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</si>
  <si>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</si>
  <si>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</si>
  <si>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</si>
  <si>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</si>
  <si>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</si>
  <si>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</si>
  <si>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</si>
  <si>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</si>
  <si>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</si>
  <si>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</si>
  <si>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</si>
  <si>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</si>
  <si>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</si>
  <si>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</si>
  <si>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</si>
  <si>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</si>
  <si>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</si>
  <si>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</si>
  <si>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</si>
  <si>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</si>
  <si>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</si>
  <si>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</si>
  <si>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</si>
  <si>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</si>
  <si>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</si>
  <si>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</si>
  <si>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</si>
  <si>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</si>
  <si>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</si>
  <si>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</si>
  <si>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</si>
  <si>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</si>
  <si>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</si>
  <si>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</si>
  <si>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</si>
  <si>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</si>
  <si>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</si>
  <si>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</si>
  <si>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</si>
  <si>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</si>
  <si>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</si>
  <si>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</si>
  <si>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</si>
  <si>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</si>
  <si>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</si>
  <si>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</si>
  <si>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</si>
  <si>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</si>
  <si>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</si>
  <si>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</si>
  <si>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</si>
  <si>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</si>
  <si>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</si>
  <si>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</si>
  <si>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</si>
  <si>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</si>
  <si>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</si>
  <si>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</si>
  <si>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</si>
  <si>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</si>
  <si>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</si>
  <si>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</si>
  <si>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</si>
  <si>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</si>
  <si>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</si>
  <si>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</si>
  <si>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</si>
  <si>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</si>
  <si>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</si>
  <si>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</si>
  <si>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</si>
  <si>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</si>
  <si>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</si>
  <si>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</si>
  <si>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</si>
  <si>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</si>
  <si>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</si>
  <si>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</si>
  <si>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</si>
  <si>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</si>
  <si>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</si>
  <si>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</si>
  <si>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</si>
  <si>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</si>
  <si>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</si>
  <si>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</si>
  <si>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</si>
  <si>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</si>
  <si>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</si>
  <si>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</si>
  <si>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</si>
  <si>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</si>
  <si>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</si>
  <si>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</si>
  <si>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</si>
  <si>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</si>
  <si>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</si>
  <si>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</si>
  <si>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</si>
  <si>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</si>
  <si>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</si>
  <si>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</si>
  <si>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</si>
  <si>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</si>
  <si>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</si>
  <si>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</si>
  <si>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</si>
  <si>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</si>
  <si>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</si>
  <si>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</si>
  <si>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</si>
  <si>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</si>
  <si>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</si>
  <si>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</si>
  <si>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</si>
  <si>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</si>
  <si>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</si>
  <si>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</si>
  <si>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</si>
  <si>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</si>
  <si>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</si>
  <si>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</si>
  <si>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</si>
  <si>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</si>
  <si>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</si>
  <si>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</si>
  <si>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</si>
  <si>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</si>
  <si>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</si>
  <si>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</si>
  <si>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</si>
  <si>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</si>
  <si>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</si>
  <si>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</si>
  <si>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</si>
  <si>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</si>
  <si>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</si>
  <si>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</si>
  <si>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</si>
  <si>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</si>
  <si>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</si>
  <si>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</si>
  <si>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</si>
  <si>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</si>
  <si>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</si>
  <si>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</si>
  <si>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</si>
  <si>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</si>
  <si>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</si>
  <si>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</si>
  <si>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</si>
  <si>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</si>
  <si>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</si>
  <si>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</si>
  <si>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</si>
  <si>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</si>
  <si>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</si>
  <si>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</si>
  <si>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</si>
  <si>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</si>
  <si>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</si>
  <si>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</si>
  <si>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</si>
  <si>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</si>
  <si>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</si>
  <si>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</si>
  <si>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</si>
  <si>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</si>
  <si>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</si>
  <si>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</si>
  <si>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</si>
  <si>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</si>
  <si>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</si>
  <si>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</si>
  <si>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</si>
  <si>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</si>
  <si>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</si>
  <si>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</si>
  <si>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</si>
  <si>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</si>
  <si>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</si>
  <si>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</si>
  <si>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</si>
  <si>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</si>
  <si>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</si>
  <si>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</si>
  <si>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</si>
  <si>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</si>
  <si>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</si>
  <si>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</si>
  <si>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</si>
  <si>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</si>
  <si>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</si>
  <si>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</si>
  <si>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</si>
  <si>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</si>
  <si>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</si>
  <si>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</si>
  <si>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</si>
  <si>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</si>
  <si>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</si>
  <si>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</si>
  <si>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</si>
  <si>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</si>
  <si>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</si>
  <si>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</si>
  <si>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</si>
  <si>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</si>
  <si>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</si>
  <si>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</si>
  <si>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</si>
  <si>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</si>
  <si>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</si>
  <si>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</si>
  <si>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</si>
  <si>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</si>
  <si>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</si>
  <si>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</si>
  <si>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</si>
  <si>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</si>
  <si>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</si>
  <si>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</si>
  <si>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</si>
  <si>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</si>
  <si>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</si>
  <si>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</si>
  <si>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</si>
  <si>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</si>
  <si>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</si>
  <si>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</si>
  <si>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</si>
  <si>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</si>
  <si>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</si>
  <si>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</si>
  <si>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</si>
  <si>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</si>
  <si>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</si>
  <si>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</si>
  <si>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</si>
  <si>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</si>
  <si>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</si>
  <si>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</si>
  <si>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</si>
  <si>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</si>
  <si>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</si>
  <si>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</si>
  <si>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</si>
  <si>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</si>
  <si>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</si>
  <si>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</si>
  <si>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</si>
  <si>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</si>
  <si>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</si>
  <si>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</si>
  <si>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</si>
  <si>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</si>
  <si>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</si>
  <si>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</si>
  <si>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</si>
  <si>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</si>
  <si>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</si>
  <si>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</si>
  <si>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</si>
  <si>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</si>
  <si>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</si>
  <si>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</si>
  <si>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</si>
  <si>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</si>
  <si>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</si>
  <si>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</si>
  <si>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</si>
  <si>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</si>
  <si>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</si>
  <si>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</si>
  <si>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</si>
  <si>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</si>
  <si>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</si>
  <si>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</si>
  <si>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</si>
  <si>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</si>
  <si>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</si>
  <si>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</si>
  <si>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</si>
  <si>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</si>
  <si>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</si>
  <si>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</si>
  <si>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</si>
  <si>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</si>
  <si>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</si>
  <si>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</si>
  <si>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</si>
  <si>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</si>
  <si>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</si>
  <si>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</si>
  <si>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</si>
  <si>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</si>
  <si>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</si>
  <si>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</si>
  <si>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</si>
  <si>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</si>
  <si>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</si>
  <si>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</si>
  <si>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</si>
  <si>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</si>
  <si>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</si>
  <si>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</si>
  <si>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</si>
  <si>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</si>
  <si>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</si>
  <si>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</si>
  <si>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</si>
  <si>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</si>
  <si>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</si>
  <si>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</si>
  <si>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</si>
  <si>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</si>
  <si>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</si>
  <si>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</si>
  <si>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</si>
  <si>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</si>
  <si>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</si>
  <si>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</si>
  <si>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</si>
  <si>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</si>
  <si>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</si>
  <si>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</si>
  <si>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</si>
  <si>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</si>
  <si>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</si>
  <si>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</si>
  <si>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</si>
  <si>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</si>
  <si>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</si>
  <si>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</si>
  <si>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</si>
  <si>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</si>
  <si>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</si>
  <si>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</si>
  <si>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</si>
  <si>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</si>
  <si>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</si>
  <si>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</si>
  <si>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</si>
  <si>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</si>
  <si>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</si>
  <si>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</si>
  <si>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</si>
  <si>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</si>
  <si>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</si>
  <si>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</si>
  <si>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</si>
  <si>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</si>
  <si>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</si>
  <si>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</si>
  <si>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</si>
  <si>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</si>
  <si>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</si>
  <si>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</si>
  <si>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</si>
  <si>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</si>
  <si>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</si>
  <si>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</si>
  <si>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</si>
  <si>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</si>
  <si>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</si>
  <si>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</si>
  <si>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</si>
  <si>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</si>
  <si>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</si>
  <si>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</si>
  <si>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</si>
  <si>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</si>
  <si>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</si>
  <si>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</si>
  <si>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</si>
  <si>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</si>
  <si>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</si>
  <si>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</si>
  <si>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</si>
  <si>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</si>
  <si>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</si>
  <si>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</si>
  <si>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</si>
  <si>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</si>
  <si>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</si>
  <si>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</si>
  <si>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</si>
  <si>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</si>
  <si>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</si>
  <si>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</si>
  <si>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</si>
  <si>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</si>
  <si>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</si>
  <si>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</si>
  <si>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</si>
  <si>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</si>
  <si>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</si>
  <si>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</si>
  <si>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</si>
  <si>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</si>
  <si>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</si>
  <si>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</si>
  <si>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</si>
  <si>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</si>
  <si>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</si>
  <si>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</si>
  <si>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</si>
  <si>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</si>
  <si>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</si>
  <si>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</si>
  <si>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</si>
  <si>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</si>
  <si>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</si>
  <si>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</si>
  <si>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</si>
  <si>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</si>
  <si>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</si>
  <si>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</si>
  <si>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</si>
  <si>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</si>
  <si>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</si>
  <si>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</si>
  <si>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</si>
  <si>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</si>
  <si>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</si>
  <si>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</si>
  <si>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</si>
  <si>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</si>
  <si>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</si>
  <si>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</si>
  <si>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</si>
  <si>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</si>
  <si>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</si>
  <si>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</si>
  <si>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</si>
  <si>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</si>
  <si>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</si>
  <si>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</si>
  <si>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</si>
  <si>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</si>
  <si>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</si>
  <si>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</si>
  <si>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</si>
  <si>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</si>
  <si>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</si>
  <si>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</si>
  <si>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</si>
  <si>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</si>
  <si>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</si>
  <si>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</si>
  <si>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</si>
  <si>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</si>
  <si>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</si>
  <si>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</si>
  <si>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</si>
  <si>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</si>
  <si>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</si>
  <si>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</si>
  <si>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</si>
  <si>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</si>
  <si>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</si>
  <si>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</si>
  <si>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</si>
  <si>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</si>
  <si>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</si>
  <si>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</si>
  <si>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</si>
  <si>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</si>
  <si>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</si>
  <si>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</si>
  <si>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</si>
  <si>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</si>
  <si>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</si>
  <si>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</si>
  <si>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</si>
  <si>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</si>
  <si>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</si>
  <si>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</si>
  <si>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</si>
  <si>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</si>
  <si>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</si>
  <si>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</si>
  <si>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</si>
  <si>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</si>
  <si>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</si>
  <si>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</si>
  <si>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</si>
  <si>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</si>
  <si>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</si>
  <si>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</si>
  <si>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</si>
  <si>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</si>
  <si>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</si>
  <si>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</si>
  <si>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</si>
  <si>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</si>
  <si>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</si>
  <si>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</si>
  <si>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</si>
  <si>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</si>
  <si>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</si>
  <si>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</si>
  <si>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</si>
  <si>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</si>
  <si>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</si>
  <si>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</si>
  <si>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</si>
  <si>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</si>
  <si>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</si>
  <si>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</si>
  <si>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</si>
  <si>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</si>
  <si>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</si>
  <si>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</si>
  <si>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</si>
  <si>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</si>
  <si>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</si>
  <si>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</si>
  <si>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</si>
  <si>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</si>
  <si>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</si>
  <si>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</si>
  <si>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</si>
  <si>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</si>
  <si>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</si>
  <si>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</si>
  <si>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</si>
  <si>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</si>
  <si>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</si>
  <si>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</si>
  <si>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</si>
  <si>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</si>
  <si>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</si>
  <si>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</si>
  <si>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</si>
  <si>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</si>
  <si>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</si>
  <si>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</si>
  <si>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</si>
  <si>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</si>
  <si>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</si>
  <si>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</si>
  <si>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</si>
  <si>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</si>
  <si>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</si>
  <si>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</si>
  <si>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</si>
  <si>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</si>
  <si>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</si>
  <si>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</si>
  <si>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</si>
  <si>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</si>
  <si>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</si>
  <si>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</si>
  <si>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</si>
  <si>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</si>
  <si>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</si>
  <si>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</si>
  <si>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</si>
  <si>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</si>
  <si>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</si>
  <si>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</si>
  <si>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</si>
  <si>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</si>
  <si>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</si>
  <si>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</si>
  <si>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</si>
  <si>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</si>
  <si>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</si>
  <si>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</si>
  <si>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</si>
  <si>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</si>
  <si>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</si>
  <si>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</si>
  <si>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</si>
  <si>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</si>
  <si>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</si>
  <si>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</si>
  <si>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</si>
  <si>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</si>
  <si>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</si>
  <si>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</si>
  <si>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</si>
  <si>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</si>
  <si>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</si>
  <si>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</si>
  <si>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</si>
  <si>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</si>
  <si>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</si>
  <si>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</si>
  <si>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</si>
  <si>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</si>
  <si>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</si>
  <si>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</si>
  <si>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</si>
  <si>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</si>
  <si>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</si>
  <si>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</si>
  <si>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</si>
  <si>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</si>
  <si>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</si>
  <si>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</si>
  <si>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</si>
  <si>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</si>
  <si>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</si>
  <si>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</si>
  <si>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</si>
  <si>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</si>
  <si>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</si>
  <si>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</si>
  <si>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</si>
  <si>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</si>
  <si>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</si>
  <si>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</si>
  <si>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</si>
  <si>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</si>
  <si>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</si>
  <si>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</si>
  <si>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</si>
  <si>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</si>
  <si>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</si>
  <si>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</si>
  <si>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</si>
  <si>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</si>
  <si>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</si>
  <si>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</si>
  <si>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</si>
  <si>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</si>
  <si>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</si>
  <si>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</si>
  <si>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</si>
  <si>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</si>
  <si>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</si>
  <si>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</si>
  <si>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</si>
  <si>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</si>
  <si>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</si>
  <si>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</si>
  <si>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</si>
  <si>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</si>
  <si>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</si>
  <si>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</si>
  <si>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</si>
  <si>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</si>
  <si>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</si>
  <si>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</si>
  <si>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</si>
  <si>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</si>
  <si>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</si>
  <si>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</si>
  <si>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</si>
  <si>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</si>
  <si>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</si>
  <si>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</si>
  <si>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</si>
  <si>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</si>
  <si>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</si>
  <si>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</si>
  <si>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</si>
  <si>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</si>
  <si>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</si>
  <si>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</si>
  <si>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</si>
  <si>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</si>
  <si>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</si>
  <si>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</si>
  <si>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</si>
  <si>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</si>
  <si>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</si>
  <si>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</si>
  <si>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</si>
  <si>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</si>
  <si>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</si>
  <si>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</si>
  <si>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</si>
  <si>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</si>
  <si>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</si>
  <si>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</si>
  <si>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</si>
  <si>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</si>
  <si>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</si>
  <si>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</si>
  <si>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</si>
  <si>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</si>
  <si>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</si>
  <si>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</si>
  <si>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</si>
  <si>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</si>
  <si>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</si>
  <si>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</si>
  <si>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</si>
  <si>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</si>
  <si>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</si>
  <si>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</si>
  <si>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</si>
  <si>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</si>
  <si>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</si>
  <si>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</si>
  <si>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</si>
  <si>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</si>
  <si>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</si>
  <si>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</si>
  <si>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</si>
  <si>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</si>
  <si>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</si>
  <si>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</si>
  <si>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</si>
  <si>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</si>
  <si>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</si>
  <si>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</si>
  <si>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</si>
  <si>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</si>
  <si>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</si>
  <si>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</si>
  <si>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</si>
  <si>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</si>
  <si>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</si>
  <si>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</si>
  <si>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</si>
  <si>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</si>
  <si>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</si>
  <si>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</si>
  <si>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</si>
  <si>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</si>
  <si>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</si>
  <si>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</si>
  <si>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</si>
  <si>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</si>
  <si>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</si>
  <si>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</si>
  <si>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</si>
  <si>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</si>
  <si>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</si>
  <si>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</si>
  <si>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</si>
  <si>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</si>
  <si>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</si>
  <si>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</si>
  <si>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</si>
  <si>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</si>
  <si>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</si>
  <si>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</si>
  <si>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</si>
  <si>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</si>
  <si>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</si>
  <si>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</si>
  <si>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</si>
  <si>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</si>
  <si>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</si>
  <si>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</si>
  <si>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</si>
  <si>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</si>
  <si>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</si>
  <si>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</si>
  <si>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</si>
  <si>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</si>
  <si>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</si>
  <si>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</si>
  <si>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</si>
  <si>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</si>
  <si>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</si>
  <si>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</si>
  <si>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</si>
  <si>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</si>
  <si>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</si>
  <si>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</si>
  <si>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</si>
  <si>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</si>
  <si>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</si>
  <si>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</si>
  <si>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</si>
  <si>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</si>
  <si>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</si>
  <si>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</si>
  <si>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</si>
  <si>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</si>
  <si>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</si>
  <si>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</si>
  <si>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</si>
  <si>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</si>
  <si>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</si>
  <si>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</si>
  <si>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</si>
  <si>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</si>
  <si>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</si>
  <si>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</si>
  <si>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</si>
  <si>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</si>
  <si>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</si>
  <si>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</si>
  <si>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</si>
  <si>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</si>
  <si>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</si>
  <si>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</si>
  <si>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</si>
  <si>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</si>
  <si>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</si>
  <si>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</si>
  <si>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</si>
  <si>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</si>
  <si>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</si>
  <si>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</si>
  <si>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</si>
  <si>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</si>
  <si>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</si>
  <si>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</si>
  <si>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</si>
  <si>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</si>
  <si>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</si>
  <si>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</si>
  <si>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</si>
  <si>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</si>
  <si>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</si>
  <si>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</si>
  <si>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</si>
  <si>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</si>
  <si>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</si>
  <si>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</si>
  <si>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</si>
  <si>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</si>
  <si>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</si>
  <si>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</si>
  <si>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</si>
  <si>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</si>
  <si>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</si>
  <si>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</si>
  <si>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</si>
  <si>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</si>
  <si>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</si>
  <si>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</si>
  <si>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</si>
  <si>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</si>
  <si>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</si>
  <si>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</si>
  <si>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</si>
  <si>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</si>
  <si>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</si>
  <si>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</si>
  <si>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</si>
  <si>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</si>
  <si>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</si>
  <si>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</si>
  <si>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</si>
  <si>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</si>
  <si>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</si>
  <si>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</si>
  <si>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</si>
  <si>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</si>
  <si>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</si>
  <si>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</si>
  <si>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</si>
  <si>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</si>
  <si>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</si>
  <si>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</si>
  <si>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</si>
  <si>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</si>
  <si>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</si>
  <si>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</si>
  <si>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</si>
  <si>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</si>
  <si>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</si>
  <si>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</si>
  <si>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</si>
  <si>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</si>
  <si>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</si>
  <si>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</si>
  <si>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</si>
  <si>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</si>
  <si>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</si>
  <si>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</si>
  <si>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</si>
  <si>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</si>
  <si>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</si>
  <si>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</si>
  <si>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</si>
  <si>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</si>
  <si>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</si>
  <si>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</si>
  <si>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</si>
  <si>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</si>
  <si>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</si>
  <si>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</si>
  <si>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</si>
  <si>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</si>
  <si>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</si>
  <si>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</si>
  <si>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</si>
  <si>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</si>
  <si>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</si>
  <si>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</si>
  <si>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</si>
  <si>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</si>
  <si>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</si>
  <si>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</si>
  <si>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</si>
  <si>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</si>
  <si>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</si>
  <si>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</si>
  <si>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</si>
  <si>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</si>
  <si>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</si>
  <si>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</si>
  <si>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</si>
  <si>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</si>
  <si>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</si>
  <si>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</si>
  <si>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</si>
  <si>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</si>
  <si>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</si>
  <si>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</si>
  <si>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</si>
  <si>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</si>
  <si>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</si>
  <si>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</si>
  <si>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</si>
  <si>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</si>
  <si>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</si>
  <si>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</si>
  <si>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</si>
  <si>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</si>
  <si>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</si>
  <si>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</si>
  <si>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</si>
  <si>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</si>
  <si>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</si>
  <si>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</si>
  <si>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</si>
  <si>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</si>
  <si>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</si>
  <si>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</si>
  <si>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</si>
  <si>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</si>
  <si>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</si>
  <si>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</si>
  <si>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</si>
  <si>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</si>
  <si>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</si>
  <si>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</si>
  <si>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</si>
  <si>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</si>
  <si>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</si>
  <si>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</si>
  <si>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</si>
  <si>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</si>
  <si>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</si>
  <si>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</si>
  <si>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</si>
  <si>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</si>
  <si>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</si>
  <si>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</si>
  <si>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</si>
  <si>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</si>
  <si>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</si>
  <si>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</si>
  <si>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</si>
  <si>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</si>
  <si>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</si>
  <si>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</si>
  <si>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</si>
  <si>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</si>
  <si>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</si>
  <si>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</si>
  <si>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</si>
  <si>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</si>
  <si>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</si>
  <si>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</si>
  <si>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</si>
  <si>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</si>
  <si>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</si>
  <si>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</si>
  <si>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</si>
  <si>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</si>
  <si>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</si>
  <si>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</si>
  <si>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</si>
  <si>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</si>
  <si>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</si>
  <si>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</si>
  <si>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</si>
  <si>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</si>
  <si>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</si>
  <si>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</si>
  <si>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</si>
  <si>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</si>
  <si>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</si>
  <si>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</si>
  <si>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str. 1 od 3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</si>
  <si>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</si>
  <si>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</si>
  <si>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</si>
  <si>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</si>
  <si>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</si>
  <si>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</si>
  <si>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</si>
  <si>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</si>
  <si>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 xml:space="preserve">Ulaganja u finansijsku imovinu po fer vrijednosti kroz bilans uspjeha </t>
  </si>
  <si>
    <t>2.13.</t>
  </si>
  <si>
    <t xml:space="preserve">Prilivi od finansijske imovine po fer vrijednosti kroz bilans uspjeha 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</si>
  <si>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</si>
  <si>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</si>
  <si>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</si>
  <si>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</si>
  <si>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</si>
  <si>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</si>
  <si>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</si>
  <si>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</si>
  <si>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</si>
  <si>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</si>
  <si>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</si>
  <si>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</si>
  <si>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</si>
  <si>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</si>
  <si>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</si>
  <si>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</si>
  <si>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</si>
  <si>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</si>
  <si>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</si>
  <si>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</si>
  <si>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</si>
  <si>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</si>
  <si>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</si>
  <si>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</si>
  <si>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</si>
  <si>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</si>
  <si>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</si>
  <si>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</si>
  <si>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</si>
  <si>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</si>
  <si>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</si>
  <si>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</si>
  <si>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</si>
  <si>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</si>
  <si>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</si>
  <si>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</si>
  <si>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</si>
  <si>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</si>
  <si>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</si>
  <si>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</si>
  <si>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</si>
  <si>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</si>
  <si>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</si>
  <si>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</si>
  <si>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</si>
  <si>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</si>
  <si>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</si>
  <si>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</si>
  <si>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</si>
  <si>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</si>
  <si>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</si>
  <si>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str. 2 od 3</t>
  </si>
  <si>
    <t>Oznaka (+) / (-)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</si>
  <si>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</si>
  <si>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</si>
  <si>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</si>
  <si>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</si>
  <si>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</si>
  <si>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</si>
  <si>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</si>
  <si>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</si>
  <si>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</si>
  <si>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</si>
  <si>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</si>
  <si>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str. 3 od 3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</si>
  <si>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</si>
  <si>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</si>
  <si>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</si>
  <si>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</si>
  <si>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</si>
  <si>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</si>
  <si>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</si>
  <si>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</si>
  <si>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</si>
  <si>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</si>
  <si>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</si>
  <si>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</si>
  <si>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</si>
  <si>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</si>
  <si>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</si>
  <si>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</si>
  <si>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</si>
  <si>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</si>
  <si>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</si>
  <si>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</si>
  <si>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</si>
  <si>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</si>
  <si>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</si>
  <si>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</si>
  <si>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</si>
  <si>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</si>
  <si>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</si>
  <si>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</si>
  <si>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</si>
  <si>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</si>
  <si>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</si>
  <si>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</si>
  <si>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</si>
  <si>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</si>
  <si>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</si>
  <si>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</si>
  <si>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</si>
  <si>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</si>
  <si>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</si>
  <si>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</si>
  <si>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</si>
  <si>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</si>
  <si>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</si>
  <si>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</si>
  <si>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</si>
  <si>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</si>
  <si>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</si>
  <si>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</si>
  <si>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</si>
  <si>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</si>
  <si>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</si>
  <si>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</si>
  <si>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</si>
  <si>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</si>
  <si>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</si>
  <si>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</si>
  <si>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</si>
  <si>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</si>
  <si>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</si>
  <si>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</si>
  <si>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</si>
  <si>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</si>
  <si>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</si>
  <si>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</si>
  <si>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</si>
  <si>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</si>
  <si>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</si>
  <si>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</si>
  <si>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</si>
  <si>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</si>
  <si>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</si>
  <si>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</si>
  <si>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</si>
  <si>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</si>
  <si>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</si>
  <si>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</si>
  <si>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</si>
  <si>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</si>
  <si>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</si>
  <si>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</si>
  <si>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</si>
  <si>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</si>
  <si>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</si>
  <si>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</si>
  <si>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</si>
  <si>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</si>
  <si>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</si>
  <si>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</si>
  <si>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</si>
  <si>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</si>
  <si>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</si>
  <si>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</si>
  <si>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</si>
  <si>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</si>
  <si>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</si>
  <si>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</si>
  <si>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</si>
  <si>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</si>
  <si>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</si>
  <si>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</si>
  <si>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</si>
  <si>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</si>
  <si>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</si>
  <si>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</si>
  <si>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</si>
  <si>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</si>
  <si>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</si>
  <si>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</si>
  <si>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</si>
  <si>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</si>
  <si>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</si>
  <si>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</si>
  <si>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</si>
  <si>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</si>
  <si>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>Od____ do ____
tekuće godine</t>
  </si>
  <si>
    <t>Od____ do ____
prethodne godine</t>
  </si>
  <si>
    <t xml:space="preserve">Matični broj </t>
  </si>
  <si>
    <t>Tabela D</t>
  </si>
  <si>
    <t>Tabela E</t>
  </si>
  <si>
    <t>Tabela F</t>
  </si>
  <si>
    <t>4. Ponovo iskazano stanje na početku perioda 01.01.20___. godine (901+902+903)</t>
  </si>
  <si>
    <t>13. Stanje na kraju perioda na dan 31.12.20___. godine (904+907+908-909-910+911+912)</t>
  </si>
  <si>
    <t>16. Ponovo iskazano stanje na početku perioda 01.01.20___. godine (913+914+915)</t>
  </si>
  <si>
    <t>25. Stanje na kraju perioda na dan 31.12.20___. godine  (916+919+920-921-922+923+924)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</si>
  <si>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</si>
  <si>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</si>
  <si>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</si>
  <si>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</si>
  <si>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</si>
  <si>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</si>
  <si>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</si>
  <si>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</si>
  <si>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</si>
  <si>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</si>
  <si>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</si>
  <si>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</si>
  <si>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</si>
  <si>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</si>
  <si>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</si>
  <si>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</si>
  <si>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</si>
  <si>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</si>
  <si>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</si>
  <si>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</si>
  <si>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</si>
  <si>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</si>
  <si>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</si>
  <si>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</si>
  <si>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</si>
  <si>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</si>
  <si>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</si>
  <si>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</si>
  <si>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</si>
  <si>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</si>
  <si>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</si>
  <si>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</si>
  <si>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</si>
  <si>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</si>
  <si>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</si>
  <si>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</si>
  <si>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</si>
  <si>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</si>
  <si>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</si>
  <si>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</si>
  <si>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</si>
  <si>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1. Stanje na kraju perioda na dan 31.12.20___. godine</t>
  </si>
  <si>
    <t>Iznos tekuće godine</t>
  </si>
  <si>
    <t>Iznos prethodne godine (početno stanje)</t>
  </si>
  <si>
    <t xml:space="preserve"> za period od __________ do__________ 20___. godine</t>
  </si>
  <si>
    <t>za period od 01.01 do 31.12.2024. godine</t>
  </si>
  <si>
    <t>Od 01.01 do 31.12.
tekuće godine</t>
  </si>
  <si>
    <t>Od 01.01. do 31.12. prethodne godine</t>
  </si>
  <si>
    <t xml:space="preserve">  na dan 31.12.2024. godine</t>
  </si>
  <si>
    <t xml:space="preserve"> za period od 01.01. do 31.12.2024. godine</t>
  </si>
  <si>
    <t>za period koji završava na dan 31.12. 2024. godine</t>
  </si>
  <si>
    <t>za period od 01.01. do 31.12.2024. godine</t>
  </si>
  <si>
    <t>Bosnalijek, farmaceutska i hemijska industrija, dioničko društvo; Bosnalijek d.d.</t>
  </si>
  <si>
    <t>Jukićeva 53, 71000 Sarajevo</t>
  </si>
  <si>
    <t>tel: +387 33 254 401;
fax: +387 33 664 971</t>
  </si>
  <si>
    <t>info@bosnalijek.ba</t>
  </si>
  <si>
    <t>www.bosnalijek.ba</t>
  </si>
  <si>
    <t>Proizvodnja i prodaja farmaceutskih proizvoda</t>
  </si>
  <si>
    <t>2 podružnice u BiH,
5 preduzeća u inostranstvu i
9 predstavništva u inostranstvu</t>
  </si>
  <si>
    <t>n.Consulting doo Sarajevo</t>
  </si>
  <si>
    <t>Ne</t>
  </si>
  <si>
    <t xml:space="preserve">8.596.256 redovnih dionica sa nominalnom cijenom od 10,00 KM i
441.431 dionica za zaposlene nominalne vrijednosti 10,00 KM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</si>
  <si>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</si>
  <si>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 xml:space="preserve">  Mirzet Ribić; Edis Boloban; Izedin Kurtović</t>
  </si>
  <si>
    <t>02.07.2024; Sarajevo</t>
  </si>
  <si>
    <t>- Izbor radnih tijela skupštine   - Donošenje odluke o usvajanju godišnjeg izvještaja o poslovanju za 2023. godinu koji uključuje finansijske izvještaje, izvještaj vanjskog revizora i izvještaje Nadzornog odbora i Odbora za reviziju   - Donošenje odluke o raspodjeli dobiti i isplati dividende za 2023. godinu   - Donošenje odluke o izboru vanjskog revizora za 2024. godinu   - Donošenje odluke o razrješenju dužnosti članova Odbora za reviziju zbog isteka mandata - Donošenje odluke o izboru članova Odbora za reviziju   - Donošenje odluke o naknadama članova Odbora za reviziju</t>
  </si>
  <si>
    <t>Odluka o isplati dividende u iznosu od 1,10 KM</t>
  </si>
  <si>
    <t>Sarajevo, 14.03.2025</t>
  </si>
  <si>
    <t>Adnan Hadžić</t>
  </si>
  <si>
    <t>Elvira Šabić</t>
  </si>
  <si>
    <t>Bosnalijek dd</t>
  </si>
  <si>
    <t>Isplaćena dividenda u periodu od 01.01. do 31.12.2024. godine iznosi 7.823.385,32 KM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</si>
  <si>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                         Rijad Hasić - član</t>
  </si>
  <si>
    <t xml:space="preserve">Adnan Hadžić - v.d. Direktor Društva;                                         Mirela Spahić - Izvršni direktor za operacije;                                     Mirza Kasum - v.d. Izvršni direktor za finansije                             Alen Hrković - Izvršni direktor za marketing i prodaju JIE/BAT                                                                                                        Ahmet Koštreba - Izvršni direktor za opšte usluge i ljudske potencijale                                                                                      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</si>
  <si>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                                 Haris Jahić član - 0 i 0;                                                                                      Rijad Hasić član - 0 i 0;
UPRAVA: Adnan Hadžić  v.d. Direktor društva - 23.000 i 23.000;                                                                                                             Mirela Spahić  Izvršni direktor za operacije - 23.000 i 23.000;                                                                                    Mirza Kasum - v.d. Izvršni direktor za finansije 0 i 0                                                                            Alen Hrković  - Izvršni direktor za marketing i prodaju JIE/BAT  0 i 0                                           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</si>
  <si>
    <t xml:space="preserve">KBC Euro Credit Capital (MLT) - 23,67%                                          AS Holding doo – 19,02%   
UniCredit bank dd - 13,50%                                                                          The Economic and Social Development Fund - 7,60%   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</si>
</sst>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0.000%"/>
    <numFmt numFmtId="166" formatCode="\00"/>
    <numFmt numFmtId="167" formatCode="yyyy"/>
    <numFmt numFmtId="168" formatCode="d/m/yyyy/"/>
    <numFmt numFmtId="169" formatCode="_-* #,##0.00_-;\-* #,##0.00_-;_-* \-??_-;_-@_-"/>
    <numFmt numFmtId="170" formatCode="_(* #,##0.00_);_(* \(#,##0.00\);_(* \-??_);_(@_)"/>
    <numFmt numFmtId="171" formatCode="0.00000000000000000"/>
    <numFmt numFmtId="172" formatCode="0.000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9" fontId="3" fillId="0" borderId="0"/>
    <xf numFmtId="164" fontId="2" fillId="0" borderId="0"/>
    <xf numFmtId="164" fontId="2" fillId="0" borderId="0"/>
    <xf numFmtId="169" fontId="15" fillId="0" borderId="0"/>
    <xf numFmtId="0" fontId="12" fillId="0" borderId="0"/>
    <xf numFmtId="0" fontId="68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</cellStyleXfs>
  <cellXfs count="351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5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5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4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6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7" fontId="9" fillId="0" borderId="0" xfId="8" applyNumberFormat="1" applyFont="1" applyAlignment="1">
      <alignment horizontal="left" vertical="center" wrapText="1"/>
    </xf>
    <xf numFmtId="14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23" fillId="0" borderId="0" xfId="8" applyFont="1" applyAlignment="1">
      <alignment horizontal="right"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0" fontId="53" fillId="0" borderId="0" xfId="11" applyNumberFormat="1" applyFont="1" applyAlignment="1">
      <alignment horizontal="left" vertical="top" wrapText="1"/>
    </xf>
    <xf numFmtId="170" fontId="53" fillId="0" borderId="0" xfId="4" applyNumberFormat="1" applyFont="1" applyAlignment="1">
      <alignment horizontal="left" vertical="top"/>
    </xf>
    <xf numFmtId="170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9" fillId="0" borderId="0" xfId="8" applyFont="1" applyAlignment="1">
      <alignment horizontal="left"/>
    </xf>
    <xf numFmtId="0" fontId="59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3" fontId="59" fillId="0" borderId="0" xfId="1" quotePrefix="1" applyNumberFormat="1" applyFont="1" applyAlignment="1">
      <alignment horizontal="right" vertical="center"/>
    </xf>
    <xf numFmtId="0" fontId="60" fillId="0" borderId="0" xfId="8" applyFont="1" applyAlignment="1">
      <alignment vertical="center"/>
    </xf>
    <xf numFmtId="0" fontId="59" fillId="0" borderId="0" xfId="8" applyFont="1"/>
    <xf numFmtId="0" fontId="61" fillId="0" borderId="0" xfId="8" applyFont="1" applyAlignment="1">
      <alignment vertical="center"/>
    </xf>
    <xf numFmtId="0" fontId="61" fillId="0" borderId="0" xfId="8" applyFont="1" applyAlignment="1">
      <alignment horizontal="right" vertical="center"/>
    </xf>
    <xf numFmtId="0" fontId="59" fillId="0" borderId="0" xfId="8" applyFont="1" applyAlignment="1">
      <alignment horizontal="right" vertical="center"/>
    </xf>
    <xf numFmtId="0" fontId="59" fillId="0" borderId="0" xfId="8" applyFont="1" applyAlignment="1">
      <alignment horizontal="center" vertical="center"/>
    </xf>
    <xf numFmtId="0" fontId="59" fillId="0" borderId="0" xfId="8" applyFont="1" applyAlignment="1">
      <alignment horizontal="left" vertical="center"/>
    </xf>
    <xf numFmtId="0" fontId="62" fillId="0" borderId="0" xfId="8" applyFont="1" applyAlignment="1">
      <alignment vertical="center"/>
    </xf>
    <xf numFmtId="0" fontId="62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60" fillId="0" borderId="0" xfId="8" applyFont="1" applyAlignment="1">
      <alignment horizontal="center" vertical="center"/>
    </xf>
    <xf numFmtId="3" fontId="59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3" fillId="0" borderId="0" xfId="8" applyFont="1"/>
    <xf numFmtId="0" fontId="63" fillId="0" borderId="0" xfId="8" applyFont="1" applyAlignment="1">
      <alignment horizontal="center" vertical="top"/>
    </xf>
    <xf numFmtId="0" fontId="63" fillId="0" borderId="0" xfId="8" applyFont="1" applyAlignment="1">
      <alignment horizontal="left" vertical="top"/>
    </xf>
    <xf numFmtId="0" fontId="64" fillId="0" borderId="0" xfId="8" applyFont="1" applyAlignment="1">
      <alignment horizontal="left" vertical="center"/>
    </xf>
    <xf numFmtId="1" fontId="63" fillId="0" borderId="0" xfId="8" applyNumberFormat="1" applyFont="1" applyAlignment="1">
      <alignment horizontal="left" vertical="center" wrapText="1"/>
    </xf>
    <xf numFmtId="1" fontId="63" fillId="0" borderId="0" xfId="8" quotePrefix="1" applyNumberFormat="1" applyFont="1" applyAlignment="1">
      <alignment horizontal="right" vertical="center"/>
    </xf>
    <xf numFmtId="3" fontId="63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6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7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46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left" vertical="center" wrapText="1"/>
    </xf>
    <xf numFmtId="0" fontId="46" fillId="0" borderId="1" xfId="8" applyFont="1" applyBorder="1" applyAlignment="1">
      <alignment horizontal="left" vertical="center" wrapText="1"/>
    </xf>
    <xf numFmtId="0" fontId="58" fillId="0" borderId="1" xfId="8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wrapText="1"/>
    </xf>
    <xf numFmtId="3" fontId="46" fillId="0" borderId="1" xfId="8" applyNumberFormat="1" applyFont="1" applyBorder="1" applyAlignment="1">
      <alignment horizontal="righ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3" fontId="57" fillId="0" borderId="1" xfId="8" applyNumberFormat="1" applyFont="1" applyBorder="1" applyAlignment="1">
      <alignment horizontal="right" vertical="center" wrapText="1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0" fontId="60" fillId="0" borderId="0" xfId="8" applyFont="1" applyAlignment="1">
      <alignment horizontal="left"/>
    </xf>
    <xf numFmtId="0" fontId="46" fillId="5" borderId="1" xfId="8" applyFont="1" applyFill="1" applyBorder="1" applyAlignment="1">
      <alignment vertical="center" wrapText="1"/>
    </xf>
    <xf numFmtId="3" fontId="46" fillId="5" borderId="1" xfId="8" applyNumberFormat="1" applyFont="1" applyFill="1" applyBorder="1" applyAlignment="1">
      <alignment horizontal="right" vertical="center" wrapText="1"/>
    </xf>
    <xf numFmtId="168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1" fontId="36" fillId="0" borderId="0" xfId="8" applyNumberFormat="1" applyFont="1"/>
    <xf numFmtId="0" fontId="59" fillId="0" borderId="0" xfId="8" applyFont="1" applyAlignment="1">
      <alignment horizontal="center" vertical="top"/>
    </xf>
    <xf numFmtId="0" fontId="59" fillId="0" borderId="0" xfId="8" applyFont="1" applyAlignment="1">
      <alignment horizontal="left" vertical="top"/>
    </xf>
    <xf numFmtId="0" fontId="59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2" fontId="6" fillId="0" borderId="0" xfId="11" applyNumberFormat="1" applyFont="1"/>
    <xf numFmtId="0" fontId="6" fillId="0" borderId="0" xfId="11" applyFont="1"/>
    <xf numFmtId="0" fontId="8" fillId="0" borderId="0" xfId="8" applyFont="1"/>
    <xf numFmtId="167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9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70" fillId="0" borderId="0" xfId="8" applyFont="1" applyAlignment="1">
      <alignment horizontal="center" vertical="center"/>
    </xf>
    <xf numFmtId="0" fontId="71" fillId="0" borderId="0" xfId="8" applyFont="1" applyAlignment="1">
      <alignment horizontal="right"/>
    </xf>
    <xf numFmtId="0" fontId="72" fillId="0" borderId="0" xfId="8" applyFont="1" applyAlignment="1">
      <alignment horizontal="right"/>
    </xf>
    <xf numFmtId="0" fontId="73" fillId="0" borderId="0" xfId="8" applyFont="1"/>
    <xf numFmtId="0" fontId="70" fillId="0" borderId="0" xfId="8" applyFont="1"/>
    <xf numFmtId="0" fontId="65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4" fillId="0" borderId="0" xfId="10" applyFont="1" applyAlignment="1">
      <alignment horizontal="right" vertical="top"/>
    </xf>
    <xf numFmtId="0" fontId="76" fillId="0" borderId="0" xfId="8" applyFont="1" applyAlignment="1">
      <alignment vertical="center"/>
    </xf>
    <xf numFmtId="0" fontId="77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80" fillId="0" borderId="0" xfId="11" applyFont="1" applyAlignment="1">
      <alignment horizontal="center" vertical="top"/>
    </xf>
    <xf numFmtId="0" fontId="61" fillId="0" borderId="0" xfId="8" applyFont="1" applyAlignment="1">
      <alignment horizontal="left" vertical="top"/>
    </xf>
    <xf numFmtId="0" fontId="65" fillId="0" borderId="0" xfId="11" applyFont="1" applyAlignment="1">
      <alignment horizontal="center" vertical="center"/>
    </xf>
    <xf numFmtId="0" fontId="80" fillId="0" borderId="0" xfId="4" applyNumberFormat="1" applyFont="1" applyAlignment="1">
      <alignment wrapText="1"/>
    </xf>
    <xf numFmtId="0" fontId="76" fillId="0" borderId="0" xfId="8" applyFont="1" applyAlignment="1">
      <alignment horizontal="center" vertical="center"/>
    </xf>
    <xf numFmtId="0" fontId="21" fillId="0" borderId="0" xfId="8" applyFont="1" applyAlignment="1" applyProtection="1">
      <alignment vertical="center"/>
      <protection locked="0"/>
    </xf>
    <xf numFmtId="0" fontId="65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1" fillId="0" borderId="0" xfId="8" applyFont="1" applyAlignment="1">
      <alignment horizontal="center"/>
    </xf>
    <xf numFmtId="0" fontId="69" fillId="0" borderId="0" xfId="8" applyFont="1" applyAlignment="1">
      <alignment horizontal="center" vertical="center"/>
    </xf>
    <xf numFmtId="0" fontId="50" fillId="0" borderId="0" xfId="10" applyFont="1" applyAlignment="1">
      <alignment horizontal="center" vertical="center" wrapText="1"/>
    </xf>
    <xf numFmtId="0" fontId="50" fillId="0" borderId="0" xfId="10" applyFont="1" applyAlignment="1">
      <alignment horizontal="center" vertical="center"/>
    </xf>
    <xf numFmtId="1" fontId="75" fillId="0" borderId="0" xfId="10" applyNumberFormat="1" applyFont="1" applyAlignment="1">
      <alignment horizontal="center"/>
    </xf>
    <xf numFmtId="0" fontId="75" fillId="0" borderId="0" xfId="10" applyFont="1" applyAlignment="1">
      <alignment horizontal="center"/>
    </xf>
    <xf numFmtId="0" fontId="80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50" fillId="0" borderId="0" xfId="11" applyFont="1" applyAlignment="1">
      <alignment horizontal="right"/>
    </xf>
    <xf numFmtId="0" fontId="8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79" fillId="5" borderId="14" xfId="8" applyFont="1" applyFill="1" applyBorder="1" applyAlignment="1">
      <alignment horizontal="center" vertical="center" wrapText="1"/>
    </xf>
    <xf numFmtId="0" fontId="79" fillId="5" borderId="13" xfId="8" applyFont="1" applyFill="1" applyBorder="1" applyAlignment="1">
      <alignment horizontal="center" vertical="center" wrapText="1"/>
    </xf>
    <xf numFmtId="0" fontId="79" fillId="5" borderId="15" xfId="8" applyFont="1" applyFill="1" applyBorder="1" applyAlignment="1">
      <alignment horizontal="center" vertical="center" wrapText="1"/>
    </xf>
    <xf numFmtId="0" fontId="79" fillId="5" borderId="11" xfId="8" applyFont="1" applyFill="1" applyBorder="1" applyAlignment="1">
      <alignment horizontal="center" vertical="center" wrapText="1"/>
    </xf>
    <xf numFmtId="0" fontId="79" fillId="5" borderId="10" xfId="8" applyFont="1" applyFill="1" applyBorder="1" applyAlignment="1">
      <alignment horizontal="center" vertical="center" wrapText="1"/>
    </xf>
    <xf numFmtId="0" fontId="79" fillId="5" borderId="12" xfId="8" applyFont="1" applyFill="1" applyBorder="1" applyAlignment="1">
      <alignment horizontal="center" vertical="center" wrapText="1"/>
    </xf>
    <xf numFmtId="0" fontId="50" fillId="0" borderId="16" xfId="10" applyFont="1" applyBorder="1" applyAlignment="1">
      <alignment horizontal="center" vertical="center"/>
    </xf>
    <xf numFmtId="0" fontId="50" fillId="0" borderId="17" xfId="10" applyFont="1" applyBorder="1" applyAlignment="1">
      <alignment horizontal="center" vertical="center"/>
    </xf>
    <xf numFmtId="0" fontId="50" fillId="0" borderId="18" xfId="10" applyFont="1" applyBorder="1" applyAlignment="1">
      <alignment horizontal="center" vertical="center"/>
    </xf>
    <xf numFmtId="0" fontId="50" fillId="0" borderId="16" xfId="10" applyFont="1" applyFill="1" applyBorder="1" applyAlignment="1">
      <alignment horizontal="center" vertical="center"/>
    </xf>
    <xf numFmtId="0" fontId="50" fillId="0" borderId="17" xfId="10" applyFont="1" applyFill="1" applyBorder="1" applyAlignment="1">
      <alignment horizontal="center" vertical="center"/>
    </xf>
    <xf numFmtId="0" fontId="50" fillId="0" borderId="18" xfId="10" applyFont="1" applyFill="1" applyBorder="1" applyAlignment="1">
      <alignment horizontal="center" vertical="center"/>
    </xf>
    <xf numFmtId="0" fontId="50" fillId="0" borderId="16" xfId="10" applyFont="1" applyBorder="1" applyAlignment="1">
      <alignment horizontal="center" vertical="center" wrapText="1"/>
    </xf>
    <xf numFmtId="0" fontId="50" fillId="0" borderId="9" xfId="10" applyFont="1" applyBorder="1" applyAlignment="1">
      <alignment horizontal="center" vertical="center"/>
    </xf>
    <xf numFmtId="0" fontId="50" fillId="0" borderId="17" xfId="10" applyFont="1" applyBorder="1" applyAlignment="1">
      <alignment horizontal="center" vertical="center" wrapText="1"/>
    </xf>
    <xf numFmtId="0" fontId="50" fillId="0" borderId="18" xfId="10" applyFont="1" applyBorder="1" applyAlignment="1">
      <alignment horizontal="center" vertical="center" wrapText="1"/>
    </xf>
    <xf numFmtId="0" fontId="50" fillId="0" borderId="9" xfId="10" applyFont="1" applyBorder="1" applyAlignment="1">
      <alignment horizontal="left" vertical="center" wrapText="1"/>
    </xf>
    <xf numFmtId="0" fontId="50" fillId="0" borderId="16" xfId="10" applyFont="1" applyFill="1" applyBorder="1" applyAlignment="1">
      <alignment horizontal="center" vertical="center" wrapText="1"/>
    </xf>
    <xf numFmtId="0" fontId="50" fillId="0" borderId="17" xfId="10" applyFont="1" applyFill="1" applyBorder="1" applyAlignment="1">
      <alignment horizontal="center" vertical="center" wrapText="1"/>
    </xf>
    <xf numFmtId="0" fontId="50" fillId="0" borderId="18" xfId="10" applyFont="1" applyFill="1" applyBorder="1" applyAlignment="1">
      <alignment horizontal="center" vertical="center" wrapText="1"/>
    </xf>
    <xf numFmtId="0" fontId="75" fillId="0" borderId="9" xfId="10" applyFont="1" applyBorder="1" applyAlignment="1">
      <alignment horizontal="left" vertical="center" wrapText="1"/>
    </xf>
    <xf numFmtId="49" fontId="50" fillId="0" borderId="16" xfId="10" applyNumberFormat="1" applyFont="1" applyBorder="1" applyAlignment="1">
      <alignment horizontal="center" vertical="center" wrapText="1"/>
    </xf>
    <xf numFmtId="49" fontId="50" fillId="0" borderId="17" xfId="10" applyNumberFormat="1" applyFont="1" applyBorder="1" applyAlignment="1">
      <alignment horizontal="center" vertical="center" wrapText="1"/>
    </xf>
    <xf numFmtId="49" fontId="50" fillId="0" borderId="18" xfId="10" applyNumberFormat="1" applyFont="1" applyBorder="1" applyAlignment="1">
      <alignment horizontal="center" vertical="center" wrapText="1"/>
    </xf>
    <xf numFmtId="168" fontId="53" fillId="0" borderId="0" xfId="11" applyNumberFormat="1" applyFont="1" applyAlignment="1">
      <alignment horizontal="left"/>
    </xf>
    <xf numFmtId="0" fontId="65" fillId="0" borderId="0" xfId="11" applyFont="1" applyAlignment="1">
      <alignment vertical="center"/>
    </xf>
    <xf numFmtId="0" fontId="75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5" fillId="0" borderId="9" xfId="8" applyFont="1" applyBorder="1" applyAlignment="1">
      <alignment horizontal="left" vertical="center"/>
    </xf>
    <xf numFmtId="0" fontId="75" fillId="0" borderId="9" xfId="10" applyFont="1" applyBorder="1" applyAlignment="1">
      <alignment horizontal="left" vertical="center"/>
    </xf>
    <xf numFmtId="0" fontId="69" fillId="0" borderId="0" xfId="8" applyFont="1" applyAlignment="1">
      <alignment horizontal="left" vertical="center"/>
    </xf>
    <xf numFmtId="0" fontId="42" fillId="0" borderId="0" xfId="1" applyNumberFormat="1" applyFont="1" applyAlignment="1">
      <alignment horizontal="left"/>
    </xf>
    <xf numFmtId="0" fontId="42" fillId="0" borderId="0" xfId="1" applyNumberFormat="1" applyFont="1" applyAlignment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0" fontId="70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82" fillId="0" borderId="0" xfId="8" applyFont="1" applyAlignment="1">
      <alignment horizontal="left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167" fontId="20" fillId="0" borderId="1" xfId="8" applyNumberFormat="1" applyFont="1" applyBorder="1" applyAlignment="1">
      <alignment horizontal="left" vertical="center"/>
    </xf>
    <xf numFmtId="0" fontId="20" fillId="0" borderId="1" xfId="8" applyFont="1" applyBorder="1" applyAlignment="1">
      <alignment horizontal="left" vertical="center"/>
    </xf>
    <xf numFmtId="0" fontId="71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0" fontId="18" fillId="0" borderId="1" xfId="8" applyFont="1" applyBorder="1" applyAlignment="1">
      <alignment horizontal="left" vertical="center" wrapText="1"/>
    </xf>
    <xf numFmtId="0" fontId="80" fillId="0" borderId="0" xfId="11" applyFont="1" applyAlignment="1">
      <alignment horizontal="right" vertical="top"/>
    </xf>
    <xf numFmtId="0" fontId="80" fillId="0" borderId="9" xfId="10" applyFont="1" applyBorder="1" applyAlignment="1">
      <alignment horizontal="left" vertical="center" wrapText="1"/>
    </xf>
    <xf numFmtId="0" fontId="80" fillId="0" borderId="9" xfId="10" applyFont="1" applyBorder="1" applyAlignment="1">
      <alignment horizontal="center" vertical="center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  <xf numFmtId="0" fontId="83" fillId="0" borderId="0" xfId="10" applyFont="1" applyAlignment="1">
      <alignment horizontal="left"/>
    </xf>
    <xf numFmtId="0" fontId="83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80" fillId="0" borderId="9" xfId="8" applyFont="1" applyBorder="1" applyAlignment="1">
      <alignment horizontal="left" vertical="center"/>
    </xf>
    <xf numFmtId="0" fontId="80" fillId="0" borderId="9" xfId="10" applyFont="1" applyBorder="1" applyAlignment="1">
      <alignment horizontal="left" vertical="center"/>
    </xf>
    <xf numFmtId="0" fontId="83" fillId="0" borderId="0" xfId="4" applyNumberFormat="1" applyFont="1" applyAlignment="1">
      <alignment horizontal="left" wrapText="1"/>
    </xf>
  </cellXfs>
  <cellStyles count="14">
    <cellStyle name="Comma 2" xfId="1"/>
    <cellStyle name="Comma 2 2" xfId="2"/>
    <cellStyle name="Comma 2 2 2" xfId="3"/>
    <cellStyle name="Comma 3" xfId="4"/>
    <cellStyle name="Hyperlink 2" xfId="5"/>
    <cellStyle name="Hyperlink 2 2" xfId="6"/>
    <cellStyle name="Normal" xfId="0" builtinId="0"/>
    <cellStyle name="Normal 2" xfId="7"/>
    <cellStyle name="Normal 2 2" xfId="8"/>
    <cellStyle name="Normal 2 3" xfId="9"/>
    <cellStyle name="Normal 4" xfId="10"/>
    <cellStyle name="Normal 5" xfId="11"/>
    <cellStyle name="Percent 2 2" xfId="12"/>
    <cellStyle name="Percent 2 3" xfId="13"/>
  </cellStyles>
  <dxfs count="7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Q824"/>
  <sheetViews>
    <sheetView topLeftCell="AB1" workbookViewId="0">
      <selection activeCell="AO18" sqref="AO18"/>
    </sheetView>
  </sheetViews>
  <sheetFormatPr defaultColWidth="9.28515625" defaultRowHeight="15"/>
  <cols>
    <col min="1" max="1" width="22.85546875" style="1" bestFit="1" customWidth="1"/>
    <col min="2" max="3" width="14.5703125" style="1" bestFit="1" customWidth="1"/>
    <col min="4" max="4" width="22.85546875" style="1" bestFit="1" customWidth="1"/>
    <col min="5" max="5" width="12.85546875" style="1" bestFit="1" customWidth="1"/>
    <col min="6" max="6" width="32.7109375" style="1" bestFit="1" customWidth="1"/>
    <col min="7" max="7" width="13.5703125" style="1" bestFit="1" customWidth="1"/>
    <col min="8" max="8" width="7.140625" style="1" bestFit="1" customWidth="1"/>
    <col min="9" max="9" width="16.140625" style="1" bestFit="1" customWidth="1"/>
    <col min="10" max="10" width="203.140625" style="1" bestFit="1" customWidth="1"/>
    <col min="11" max="11" width="91.5703125" style="1" bestFit="1" customWidth="1"/>
    <col min="12" max="13" width="22.85546875" style="1" bestFit="1" customWidth="1"/>
    <col min="14" max="14" width="14.28515625" style="1" bestFit="1" customWidth="1"/>
    <col min="15" max="15" width="12.85546875" style="1" bestFit="1" customWidth="1"/>
    <col min="16" max="16" width="32.7109375" style="1" bestFit="1" customWidth="1"/>
    <col min="17" max="17" width="14.28515625" style="1" bestFit="1" customWidth="1"/>
    <col min="18" max="18" width="50.5703125" style="1" bestFit="1" customWidth="1"/>
    <col min="19" max="19" width="16.140625" style="1" bestFit="1" customWidth="1"/>
    <col min="20" max="20" width="9.85546875" style="1" bestFit="1" customWidth="1"/>
    <col min="21" max="21" width="7.140625" style="1" bestFit="1" customWidth="1"/>
    <col min="22" max="22" width="39.140625" style="1" bestFit="1" customWidth="1"/>
    <col min="23" max="23" width="39.140625" style="1" hidden="1" customWidth="1"/>
    <col min="24" max="24" width="43.7109375" style="1" bestFit="1" customWidth="1"/>
    <col min="25" max="25" width="16" style="1" bestFit="1" customWidth="1"/>
    <col min="26" max="26" width="27.7109375" style="1" hidden="1" customWidth="1"/>
    <col min="27" max="27" width="53" style="15" bestFit="1" customWidth="1"/>
    <col min="28" max="28" width="15.7109375" style="16" bestFit="1" customWidth="1"/>
    <col min="29" max="29" width="20.7109375" style="1" bestFit="1" customWidth="1"/>
    <col min="30" max="30" width="10.85546875" style="6" bestFit="1" customWidth="1"/>
    <col min="31" max="31" width="94.85546875" style="6" bestFit="1" customWidth="1"/>
    <col min="32" max="32" width="21" style="7" bestFit="1" customWidth="1"/>
    <col min="33" max="33" width="32.7109375" style="1" bestFit="1" customWidth="1"/>
    <col min="34" max="34" width="13.140625" style="1" bestFit="1" customWidth="1"/>
    <col min="35" max="35" width="14.85546875" style="1" bestFit="1" customWidth="1"/>
    <col min="36" max="36" width="11.5703125" style="1" customWidth="1"/>
    <col min="37" max="37" width="22.85546875" style="1" bestFit="1" customWidth="1"/>
    <col min="38" max="38" width="14.5703125" style="8" bestFit="1" customWidth="1"/>
    <col min="39" max="39" width="32.7109375" style="1" bestFit="1" customWidth="1"/>
    <col min="40" max="40" width="12.85546875" style="1" bestFit="1" customWidth="1"/>
    <col min="41" max="41" width="36" style="1" bestFit="1" customWidth="1"/>
    <col min="42" max="42" width="9.28515625" style="1" customWidth="1"/>
    <col min="43" max="43" width="10.140625" style="1" bestFit="1" customWidth="1"/>
    <col min="44" max="44" width="9.28515625" style="1" customWidth="1"/>
    <col min="45" max="16384" width="9.28515625" style="1"/>
  </cols>
  <sheetData>
    <row r="1" spans="1:43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46" t="s">
        <v>31</v>
      </c>
      <c r="AP1" s="1" t="s">
        <v>32</v>
      </c>
      <c r="AQ1" s="1" t="s">
        <v>33</v>
      </c>
    </row>
    <row r="2" spans="1:43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47" t="s">
        <v>56</v>
      </c>
      <c r="AP2" s="1">
        <v>1</v>
      </c>
      <c r="AQ2" s="250">
        <v>45657</v>
      </c>
    </row>
    <row r="3" spans="1:43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47" t="s">
        <v>75</v>
      </c>
      <c r="AP3" s="1">
        <v>2</v>
      </c>
      <c r="AQ3" s="250">
        <v>45291</v>
      </c>
    </row>
    <row r="4" spans="1:43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47" t="s">
        <v>93</v>
      </c>
      <c r="AP4" s="1">
        <v>3</v>
      </c>
      <c r="AQ4" s="250">
        <v>44926</v>
      </c>
    </row>
    <row r="5" spans="1:43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48" t="s">
        <v>108</v>
      </c>
      <c r="AP5" s="1">
        <v>4</v>
      </c>
      <c r="AQ5" s="250">
        <v>44561</v>
      </c>
    </row>
    <row r="6" spans="1:43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50">
        <v>44196</v>
      </c>
    </row>
    <row r="7" spans="1:43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50">
        <v>43830</v>
      </c>
    </row>
    <row r="8" spans="1:43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50">
        <v>43465</v>
      </c>
    </row>
    <row r="9" spans="1:43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50">
        <v>43100</v>
      </c>
    </row>
    <row r="10" spans="1:43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50">
        <v>42735</v>
      </c>
    </row>
    <row r="11" spans="1:43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50">
        <v>42369</v>
      </c>
    </row>
    <row r="12" spans="1:43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50">
        <v>42004</v>
      </c>
    </row>
    <row r="13" spans="1:43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50">
        <v>41639</v>
      </c>
    </row>
    <row r="14" spans="1:43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50">
        <v>41274</v>
      </c>
    </row>
    <row r="15" spans="1:43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50">
        <v>40908</v>
      </c>
    </row>
    <row r="16" spans="1:43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>
      <c r="I289" s="1" t="s">
        <v>1274</v>
      </c>
      <c r="J289" s="1" t="s">
        <v>1275</v>
      </c>
      <c r="AA289" s="4"/>
      <c r="AF289" s="11"/>
    </row>
    <row r="290" spans="9:32">
      <c r="I290" s="1" t="s">
        <v>1276</v>
      </c>
      <c r="J290" s="1" t="s">
        <v>1277</v>
      </c>
      <c r="AA290" s="4"/>
      <c r="AF290" s="11"/>
    </row>
    <row r="291" spans="9:32">
      <c r="I291" s="1" t="s">
        <v>1278</v>
      </c>
      <c r="J291" s="1" t="s">
        <v>1279</v>
      </c>
      <c r="AA291" s="4"/>
      <c r="AF291" s="11"/>
    </row>
    <row r="292" spans="9:32">
      <c r="I292" s="1" t="s">
        <v>1280</v>
      </c>
      <c r="J292" s="1" t="s">
        <v>1281</v>
      </c>
      <c r="AA292" s="4"/>
      <c r="AF292" s="11"/>
    </row>
    <row r="293" spans="9:32">
      <c r="I293" s="1" t="s">
        <v>1282</v>
      </c>
      <c r="J293" s="1" t="s">
        <v>1283</v>
      </c>
      <c r="AA293" s="4"/>
      <c r="AF293" s="11"/>
    </row>
    <row r="294" spans="9:32">
      <c r="I294" s="1" t="s">
        <v>1284</v>
      </c>
      <c r="J294" s="1" t="s">
        <v>1285</v>
      </c>
      <c r="AA294" s="4"/>
      <c r="AF294" s="11"/>
    </row>
    <row r="295" spans="9:32">
      <c r="I295" s="1" t="s">
        <v>1286</v>
      </c>
      <c r="J295" s="1" t="s">
        <v>1287</v>
      </c>
      <c r="AA295" s="4"/>
      <c r="AF295" s="11"/>
    </row>
    <row r="296" spans="9:32">
      <c r="I296" s="1" t="s">
        <v>1288</v>
      </c>
      <c r="J296" s="1" t="s">
        <v>1289</v>
      </c>
      <c r="AA296" s="4"/>
      <c r="AF296" s="11"/>
    </row>
    <row r="297" spans="9:32">
      <c r="I297" s="1" t="s">
        <v>1290</v>
      </c>
      <c r="J297" s="1" t="s">
        <v>1291</v>
      </c>
      <c r="AA297" s="4"/>
      <c r="AF297" s="11"/>
    </row>
    <row r="298" spans="9:32">
      <c r="I298" s="1" t="s">
        <v>1292</v>
      </c>
      <c r="J298" s="1" t="s">
        <v>1293</v>
      </c>
      <c r="AA298" s="4"/>
      <c r="AF298" s="11"/>
    </row>
    <row r="299" spans="9:32">
      <c r="I299" s="1" t="s">
        <v>1294</v>
      </c>
      <c r="J299" s="1" t="s">
        <v>1295</v>
      </c>
      <c r="AA299" s="4"/>
      <c r="AF299" s="11"/>
    </row>
    <row r="300" spans="9:32">
      <c r="I300" s="1" t="s">
        <v>1296</v>
      </c>
      <c r="J300" s="1" t="s">
        <v>1297</v>
      </c>
      <c r="AA300" s="4"/>
      <c r="AF300" s="11"/>
    </row>
    <row r="301" spans="9:32">
      <c r="I301" s="1" t="s">
        <v>1298</v>
      </c>
      <c r="J301" s="1" t="s">
        <v>1299</v>
      </c>
      <c r="AA301" s="4"/>
      <c r="AF301" s="11"/>
    </row>
    <row r="302" spans="9:32">
      <c r="I302" s="1" t="s">
        <v>1300</v>
      </c>
      <c r="J302" s="1" t="s">
        <v>1301</v>
      </c>
      <c r="AA302" s="4"/>
      <c r="AF302" s="11"/>
    </row>
    <row r="303" spans="9:32">
      <c r="I303" s="1" t="s">
        <v>1302</v>
      </c>
      <c r="J303" s="1" t="s">
        <v>1303</v>
      </c>
      <c r="AA303" s="4"/>
      <c r="AF303" s="11"/>
    </row>
    <row r="304" spans="9:32">
      <c r="I304" s="1" t="s">
        <v>1304</v>
      </c>
      <c r="J304" s="1" t="s">
        <v>1305</v>
      </c>
      <c r="AA304" s="4"/>
      <c r="AF304" s="11"/>
    </row>
    <row r="305" spans="9:32">
      <c r="I305" s="1" t="s">
        <v>1306</v>
      </c>
      <c r="J305" s="1" t="s">
        <v>1307</v>
      </c>
      <c r="AA305" s="4"/>
      <c r="AF305" s="11"/>
    </row>
    <row r="306" spans="9:32">
      <c r="I306" s="1" t="s">
        <v>1308</v>
      </c>
      <c r="J306" s="1" t="s">
        <v>1309</v>
      </c>
      <c r="AA306" s="4"/>
      <c r="AF306" s="11"/>
    </row>
    <row r="307" spans="9:32">
      <c r="I307" s="1" t="s">
        <v>1310</v>
      </c>
      <c r="J307" s="1" t="s">
        <v>1311</v>
      </c>
      <c r="AA307" s="4"/>
      <c r="AF307" s="11"/>
    </row>
    <row r="308" spans="9:32">
      <c r="I308" s="1" t="s">
        <v>1312</v>
      </c>
      <c r="J308" s="1" t="s">
        <v>1313</v>
      </c>
      <c r="AA308" s="4"/>
      <c r="AF308" s="11"/>
    </row>
    <row r="309" spans="9:32">
      <c r="I309" s="1" t="s">
        <v>1314</v>
      </c>
      <c r="J309" s="1" t="s">
        <v>1315</v>
      </c>
      <c r="AA309" s="4"/>
      <c r="AF309" s="11"/>
    </row>
    <row r="310" spans="9:32">
      <c r="I310" s="1" t="s">
        <v>1316</v>
      </c>
      <c r="J310" s="1" t="s">
        <v>1317</v>
      </c>
      <c r="AA310" s="4"/>
      <c r="AF310" s="11"/>
    </row>
    <row r="311" spans="9:32">
      <c r="I311" s="1" t="s">
        <v>1318</v>
      </c>
      <c r="J311" s="1" t="s">
        <v>1319</v>
      </c>
      <c r="AA311" s="4"/>
      <c r="AF311" s="11"/>
    </row>
    <row r="312" spans="9:32">
      <c r="I312" s="1" t="s">
        <v>1320</v>
      </c>
      <c r="J312" s="1" t="s">
        <v>1321</v>
      </c>
      <c r="AA312" s="4"/>
      <c r="AF312" s="11"/>
    </row>
    <row r="313" spans="9:32">
      <c r="I313" s="1" t="s">
        <v>1322</v>
      </c>
      <c r="J313" s="1" t="s">
        <v>1323</v>
      </c>
      <c r="AA313" s="4"/>
    </row>
    <row r="314" spans="9:32">
      <c r="I314" s="1" t="s">
        <v>1324</v>
      </c>
      <c r="J314" s="1" t="s">
        <v>1325</v>
      </c>
      <c r="AA314" s="4"/>
    </row>
    <row r="315" spans="9:32">
      <c r="I315" s="1" t="s">
        <v>1326</v>
      </c>
      <c r="J315" s="1" t="s">
        <v>1327</v>
      </c>
      <c r="AA315" s="4"/>
    </row>
    <row r="316" spans="9:32">
      <c r="I316" s="1" t="s">
        <v>1328</v>
      </c>
      <c r="J316" s="1" t="s">
        <v>1329</v>
      </c>
      <c r="AA316" s="4"/>
    </row>
    <row r="317" spans="9:32">
      <c r="I317" s="1" t="s">
        <v>1330</v>
      </c>
      <c r="J317" s="1" t="s">
        <v>1331</v>
      </c>
      <c r="AA317" s="4"/>
    </row>
    <row r="318" spans="9:32">
      <c r="I318" s="1" t="s">
        <v>1332</v>
      </c>
      <c r="J318" s="1" t="s">
        <v>1333</v>
      </c>
      <c r="AA318" s="4"/>
    </row>
    <row r="319" spans="9:32">
      <c r="I319" s="1" t="s">
        <v>1334</v>
      </c>
      <c r="J319" s="1" t="s">
        <v>1335</v>
      </c>
      <c r="AA319" s="4"/>
    </row>
    <row r="320" spans="9:32">
      <c r="I320" s="1" t="s">
        <v>1336</v>
      </c>
      <c r="J320" s="1" t="s">
        <v>1337</v>
      </c>
      <c r="AA320" s="4"/>
    </row>
    <row r="321" spans="9:27">
      <c r="I321" s="1" t="s">
        <v>1338</v>
      </c>
      <c r="J321" s="1" t="s">
        <v>1339</v>
      </c>
      <c r="AA321" s="4"/>
    </row>
    <row r="322" spans="9:27">
      <c r="I322" s="1" t="s">
        <v>1340</v>
      </c>
      <c r="J322" s="1" t="s">
        <v>1341</v>
      </c>
      <c r="AA322" s="4"/>
    </row>
    <row r="323" spans="9:27">
      <c r="I323" s="1" t="s">
        <v>1342</v>
      </c>
      <c r="J323" s="1" t="s">
        <v>1343</v>
      </c>
      <c r="AA323" s="4"/>
    </row>
    <row r="324" spans="9:27">
      <c r="I324" s="1" t="s">
        <v>1344</v>
      </c>
      <c r="J324" s="1" t="s">
        <v>1345</v>
      </c>
      <c r="AA324" s="4"/>
    </row>
    <row r="325" spans="9:27">
      <c r="I325" s="1" t="s">
        <v>1346</v>
      </c>
      <c r="J325" s="1" t="s">
        <v>1347</v>
      </c>
      <c r="AA325" s="4"/>
    </row>
    <row r="326" spans="9:27">
      <c r="I326" s="1" t="s">
        <v>1348</v>
      </c>
      <c r="J326" s="1" t="s">
        <v>1349</v>
      </c>
      <c r="AA326" s="4"/>
    </row>
    <row r="327" spans="9:27">
      <c r="I327" s="1" t="s">
        <v>1350</v>
      </c>
      <c r="J327" s="1" t="s">
        <v>1351</v>
      </c>
      <c r="AA327" s="4"/>
    </row>
    <row r="328" spans="9:27">
      <c r="I328" s="1" t="s">
        <v>1352</v>
      </c>
      <c r="J328" s="1" t="s">
        <v>1353</v>
      </c>
      <c r="AA328" s="4"/>
    </row>
    <row r="329" spans="9:27">
      <c r="I329" s="1" t="s">
        <v>1354</v>
      </c>
      <c r="J329" s="1" t="s">
        <v>1355</v>
      </c>
      <c r="AA329" s="4"/>
    </row>
    <row r="330" spans="9:27">
      <c r="I330" s="1" t="s">
        <v>1356</v>
      </c>
      <c r="J330" s="1" t="s">
        <v>1357</v>
      </c>
      <c r="AA330" s="4"/>
    </row>
    <row r="331" spans="9:27">
      <c r="I331" s="1" t="s">
        <v>1358</v>
      </c>
      <c r="J331" s="1" t="s">
        <v>1359</v>
      </c>
      <c r="AA331" s="4"/>
    </row>
    <row r="332" spans="9:27">
      <c r="I332" s="1" t="s">
        <v>1360</v>
      </c>
      <c r="J332" s="1" t="s">
        <v>1361</v>
      </c>
      <c r="AA332" s="4"/>
    </row>
    <row r="333" spans="9:27">
      <c r="I333" s="1" t="s">
        <v>1362</v>
      </c>
      <c r="J333" s="1" t="s">
        <v>1363</v>
      </c>
      <c r="AA333" s="4"/>
    </row>
    <row r="334" spans="9:27">
      <c r="I334" s="1" t="s">
        <v>1364</v>
      </c>
      <c r="J334" s="1" t="s">
        <v>1365</v>
      </c>
      <c r="AA334" s="4"/>
    </row>
    <row r="335" spans="9:27">
      <c r="I335" s="1" t="s">
        <v>1366</v>
      </c>
      <c r="J335" s="1" t="s">
        <v>1367</v>
      </c>
      <c r="AA335" s="4"/>
    </row>
    <row r="336" spans="9:27">
      <c r="I336" s="1" t="s">
        <v>1368</v>
      </c>
      <c r="J336" s="1" t="s">
        <v>1369</v>
      </c>
      <c r="AA336" s="4"/>
    </row>
    <row r="337" spans="9:27">
      <c r="I337" s="1" t="s">
        <v>1370</v>
      </c>
      <c r="J337" s="1" t="s">
        <v>1371</v>
      </c>
      <c r="AA337" s="4"/>
    </row>
    <row r="338" spans="9:27">
      <c r="I338" s="1" t="s">
        <v>1372</v>
      </c>
      <c r="J338" s="1" t="s">
        <v>1373</v>
      </c>
      <c r="AA338" s="4"/>
    </row>
    <row r="339" spans="9:27">
      <c r="I339" s="1" t="s">
        <v>1374</v>
      </c>
      <c r="J339" s="1" t="s">
        <v>1375</v>
      </c>
      <c r="AA339" s="4"/>
    </row>
    <row r="340" spans="9:27">
      <c r="I340" s="1" t="s">
        <v>1376</v>
      </c>
      <c r="J340" s="1" t="s">
        <v>1377</v>
      </c>
      <c r="AA340" s="4"/>
    </row>
    <row r="341" spans="9:27">
      <c r="I341" s="1" t="s">
        <v>1378</v>
      </c>
      <c r="J341" s="1" t="s">
        <v>1379</v>
      </c>
      <c r="AA341" s="4"/>
    </row>
    <row r="342" spans="9:27">
      <c r="I342" s="1" t="s">
        <v>1380</v>
      </c>
      <c r="J342" s="1" t="s">
        <v>1381</v>
      </c>
      <c r="AA342" s="4"/>
    </row>
    <row r="343" spans="9:27">
      <c r="I343" s="1" t="s">
        <v>1382</v>
      </c>
      <c r="J343" s="1" t="s">
        <v>1383</v>
      </c>
      <c r="AA343" s="4"/>
    </row>
    <row r="344" spans="9:27">
      <c r="I344" s="1" t="s">
        <v>1384</v>
      </c>
      <c r="J344" s="1" t="s">
        <v>1385</v>
      </c>
      <c r="AA344" s="4"/>
    </row>
    <row r="345" spans="9:27">
      <c r="I345" s="1" t="s">
        <v>1386</v>
      </c>
      <c r="J345" s="1" t="s">
        <v>1387</v>
      </c>
      <c r="AA345" s="4"/>
    </row>
    <row r="346" spans="9:27">
      <c r="I346" s="1" t="s">
        <v>1388</v>
      </c>
      <c r="J346" s="1" t="s">
        <v>1389</v>
      </c>
      <c r="AA346" s="4"/>
    </row>
    <row r="347" spans="9:27">
      <c r="I347" s="1" t="s">
        <v>1390</v>
      </c>
      <c r="J347" s="1" t="s">
        <v>1391</v>
      </c>
      <c r="AA347" s="4"/>
    </row>
    <row r="348" spans="9:27">
      <c r="I348" s="1" t="s">
        <v>1392</v>
      </c>
      <c r="J348" s="1" t="s">
        <v>1393</v>
      </c>
      <c r="AA348" s="4"/>
    </row>
    <row r="349" spans="9:27">
      <c r="I349" s="1" t="s">
        <v>1394</v>
      </c>
      <c r="J349" s="1" t="s">
        <v>1395</v>
      </c>
      <c r="AA349" s="4"/>
    </row>
    <row r="350" spans="9:27">
      <c r="I350" s="1" t="s">
        <v>1396</v>
      </c>
      <c r="J350" s="1" t="s">
        <v>1397</v>
      </c>
      <c r="AA350" s="4"/>
    </row>
    <row r="351" spans="9:27">
      <c r="I351" s="1" t="s">
        <v>1398</v>
      </c>
      <c r="J351" s="1" t="s">
        <v>1399</v>
      </c>
      <c r="AA351" s="4"/>
    </row>
    <row r="352" spans="9:27">
      <c r="I352" s="1" t="s">
        <v>1400</v>
      </c>
      <c r="J352" s="1" t="s">
        <v>1401</v>
      </c>
      <c r="AA352" s="4"/>
    </row>
    <row r="353" spans="9:27">
      <c r="I353" s="1" t="s">
        <v>1402</v>
      </c>
      <c r="J353" s="1" t="s">
        <v>1403</v>
      </c>
      <c r="AA353" s="4"/>
    </row>
    <row r="354" spans="9:27">
      <c r="I354" s="1" t="s">
        <v>1404</v>
      </c>
      <c r="J354" s="1" t="s">
        <v>1405</v>
      </c>
      <c r="AA354" s="4"/>
    </row>
    <row r="355" spans="9:27">
      <c r="I355" s="1" t="s">
        <v>1406</v>
      </c>
      <c r="J355" s="1" t="s">
        <v>1407</v>
      </c>
      <c r="AA355" s="4"/>
    </row>
    <row r="356" spans="9:27">
      <c r="I356" s="1" t="s">
        <v>1408</v>
      </c>
      <c r="J356" s="1" t="s">
        <v>1409</v>
      </c>
      <c r="AA356" s="4"/>
    </row>
    <row r="357" spans="9:27">
      <c r="I357" s="1" t="s">
        <v>1410</v>
      </c>
      <c r="J357" s="1" t="s">
        <v>1411</v>
      </c>
      <c r="AA357" s="4"/>
    </row>
    <row r="358" spans="9:27">
      <c r="I358" s="1" t="s">
        <v>1412</v>
      </c>
      <c r="J358" s="1" t="s">
        <v>1413</v>
      </c>
      <c r="AA358" s="4"/>
    </row>
    <row r="359" spans="9:27">
      <c r="I359" s="1" t="s">
        <v>1414</v>
      </c>
      <c r="J359" s="1" t="s">
        <v>1415</v>
      </c>
      <c r="AA359" s="4"/>
    </row>
    <row r="360" spans="9:27">
      <c r="I360" s="1" t="s">
        <v>1416</v>
      </c>
      <c r="J360" s="1" t="s">
        <v>1417</v>
      </c>
      <c r="AA360" s="4"/>
    </row>
    <row r="361" spans="9:27">
      <c r="I361" s="1" t="s">
        <v>1418</v>
      </c>
      <c r="J361" s="1" t="s">
        <v>1419</v>
      </c>
      <c r="AA361" s="4"/>
    </row>
    <row r="362" spans="9:27">
      <c r="I362" s="1" t="s">
        <v>1420</v>
      </c>
      <c r="J362" s="1" t="s">
        <v>1421</v>
      </c>
      <c r="AA362" s="4"/>
    </row>
    <row r="363" spans="9:27">
      <c r="I363" s="1" t="s">
        <v>1422</v>
      </c>
      <c r="J363" s="1" t="s">
        <v>1423</v>
      </c>
      <c r="AA363" s="4"/>
    </row>
    <row r="364" spans="9:27">
      <c r="I364" s="1" t="s">
        <v>1424</v>
      </c>
      <c r="J364" s="1" t="s">
        <v>1425</v>
      </c>
      <c r="AA364" s="4"/>
    </row>
    <row r="365" spans="9:27">
      <c r="I365" s="1" t="s">
        <v>1426</v>
      </c>
      <c r="J365" s="1" t="s">
        <v>1427</v>
      </c>
      <c r="AA365" s="4"/>
    </row>
    <row r="366" spans="9:27">
      <c r="I366" s="1" t="s">
        <v>1428</v>
      </c>
      <c r="J366" s="1" t="s">
        <v>1429</v>
      </c>
      <c r="AA366" s="4"/>
    </row>
    <row r="367" spans="9:27">
      <c r="I367" s="1" t="s">
        <v>1430</v>
      </c>
      <c r="J367" s="1" t="s">
        <v>1431</v>
      </c>
      <c r="AA367" s="4"/>
    </row>
    <row r="368" spans="9:27">
      <c r="I368" s="1" t="s">
        <v>1432</v>
      </c>
      <c r="J368" s="1" t="s">
        <v>1433</v>
      </c>
      <c r="AA368" s="4"/>
    </row>
    <row r="369" spans="9:27">
      <c r="I369" s="1" t="s">
        <v>1434</v>
      </c>
      <c r="J369" s="1" t="s">
        <v>1435</v>
      </c>
      <c r="AA369" s="4"/>
    </row>
    <row r="370" spans="9:27">
      <c r="I370" s="1" t="s">
        <v>1436</v>
      </c>
      <c r="J370" s="1" t="s">
        <v>1437</v>
      </c>
      <c r="AA370" s="4"/>
    </row>
    <row r="371" spans="9:27" ht="42.75" customHeight="1">
      <c r="I371" s="1" t="s">
        <v>1438</v>
      </c>
      <c r="J371" s="1" t="s">
        <v>1439</v>
      </c>
      <c r="AA371" s="4"/>
    </row>
    <row r="372" spans="9:27">
      <c r="I372" s="1" t="s">
        <v>1440</v>
      </c>
      <c r="J372" s="1" t="s">
        <v>1441</v>
      </c>
      <c r="AA372" s="4"/>
    </row>
    <row r="373" spans="9:27">
      <c r="I373" s="1" t="s">
        <v>1442</v>
      </c>
      <c r="J373" s="1" t="s">
        <v>1443</v>
      </c>
      <c r="AA373" s="4"/>
    </row>
    <row r="374" spans="9:27">
      <c r="I374" s="1" t="s">
        <v>1444</v>
      </c>
      <c r="J374" s="1" t="s">
        <v>1445</v>
      </c>
      <c r="AA374" s="4"/>
    </row>
    <row r="375" spans="9:27">
      <c r="I375" s="1" t="s">
        <v>1446</v>
      </c>
      <c r="J375" s="1" t="s">
        <v>1447</v>
      </c>
      <c r="AA375" s="4"/>
    </row>
    <row r="376" spans="9:27">
      <c r="I376" s="1" t="s">
        <v>1448</v>
      </c>
      <c r="J376" s="1" t="s">
        <v>1449</v>
      </c>
      <c r="AA376" s="4"/>
    </row>
    <row r="377" spans="9:27">
      <c r="I377" s="1" t="s">
        <v>1450</v>
      </c>
      <c r="J377" s="1" t="s">
        <v>1451</v>
      </c>
      <c r="AA377" s="4"/>
    </row>
    <row r="378" spans="9:27">
      <c r="I378" s="1" t="s">
        <v>1452</v>
      </c>
      <c r="J378" s="1" t="s">
        <v>1453</v>
      </c>
      <c r="AA378" s="4"/>
    </row>
    <row r="379" spans="9:27">
      <c r="I379" s="1" t="s">
        <v>1454</v>
      </c>
      <c r="J379" s="1" t="s">
        <v>1455</v>
      </c>
      <c r="AA379" s="4"/>
    </row>
    <row r="380" spans="9:27">
      <c r="I380" s="1" t="s">
        <v>1456</v>
      </c>
      <c r="J380" s="1" t="s">
        <v>1457</v>
      </c>
      <c r="AA380" s="4"/>
    </row>
    <row r="381" spans="9:27">
      <c r="I381" s="1" t="s">
        <v>1458</v>
      </c>
      <c r="J381" s="1" t="s">
        <v>1459</v>
      </c>
      <c r="AA381" s="4"/>
    </row>
    <row r="382" spans="9:27">
      <c r="I382" s="1" t="s">
        <v>1460</v>
      </c>
      <c r="J382" s="1" t="s">
        <v>1461</v>
      </c>
      <c r="AA382" s="4"/>
    </row>
    <row r="383" spans="9:27">
      <c r="I383" s="1" t="s">
        <v>1462</v>
      </c>
      <c r="J383" s="1" t="s">
        <v>1463</v>
      </c>
      <c r="AA383" s="4"/>
    </row>
    <row r="384" spans="9:27">
      <c r="I384" s="1" t="s">
        <v>1464</v>
      </c>
      <c r="J384" s="1" t="s">
        <v>1465</v>
      </c>
      <c r="AA384" s="4"/>
    </row>
    <row r="385" spans="9:27">
      <c r="I385" s="1" t="s">
        <v>1466</v>
      </c>
      <c r="J385" s="1" t="s">
        <v>1467</v>
      </c>
      <c r="AA385" s="4"/>
    </row>
    <row r="386" spans="9:27">
      <c r="I386" s="1" t="s">
        <v>1468</v>
      </c>
      <c r="J386" s="1" t="s">
        <v>1469</v>
      </c>
      <c r="AA386" s="4"/>
    </row>
    <row r="387" spans="9:27">
      <c r="I387" s="1" t="s">
        <v>1470</v>
      </c>
      <c r="J387" s="1" t="s">
        <v>1471</v>
      </c>
      <c r="AA387" s="4"/>
    </row>
    <row r="388" spans="9:27">
      <c r="I388" s="1" t="s">
        <v>1472</v>
      </c>
      <c r="J388" s="1" t="s">
        <v>1473</v>
      </c>
      <c r="AA388" s="4"/>
    </row>
    <row r="389" spans="9:27">
      <c r="I389" s="1" t="s">
        <v>1474</v>
      </c>
      <c r="J389" s="1" t="s">
        <v>1475</v>
      </c>
      <c r="AA389" s="4"/>
    </row>
    <row r="390" spans="9:27">
      <c r="I390" s="1" t="s">
        <v>1476</v>
      </c>
      <c r="J390" s="1" t="s">
        <v>1477</v>
      </c>
      <c r="AA390" s="4"/>
    </row>
    <row r="391" spans="9:27">
      <c r="I391" s="1" t="s">
        <v>1478</v>
      </c>
      <c r="J391" s="1" t="s">
        <v>1479</v>
      </c>
      <c r="AA391" s="4"/>
    </row>
    <row r="392" spans="9:27">
      <c r="I392" s="1" t="s">
        <v>1480</v>
      </c>
      <c r="J392" s="1" t="s">
        <v>1481</v>
      </c>
      <c r="AA392" s="4"/>
    </row>
    <row r="393" spans="9:27">
      <c r="I393" s="1" t="s">
        <v>1482</v>
      </c>
      <c r="J393" s="1" t="s">
        <v>1483</v>
      </c>
      <c r="AA393" s="4"/>
    </row>
    <row r="394" spans="9:27">
      <c r="I394" s="1" t="s">
        <v>1484</v>
      </c>
      <c r="J394" s="1" t="s">
        <v>1485</v>
      </c>
      <c r="AA394" s="4"/>
    </row>
    <row r="395" spans="9:27">
      <c r="I395" s="1" t="s">
        <v>1486</v>
      </c>
      <c r="J395" s="1" t="s">
        <v>1487</v>
      </c>
      <c r="AA395" s="4"/>
    </row>
    <row r="396" spans="9:27">
      <c r="I396" s="1" t="s">
        <v>1488</v>
      </c>
      <c r="J396" s="1" t="s">
        <v>1489</v>
      </c>
      <c r="AA396" s="4"/>
    </row>
    <row r="397" spans="9:27">
      <c r="I397" s="1" t="s">
        <v>1490</v>
      </c>
      <c r="J397" s="1" t="s">
        <v>1491</v>
      </c>
      <c r="AA397" s="4"/>
    </row>
    <row r="398" spans="9:27">
      <c r="I398" s="1" t="s">
        <v>1492</v>
      </c>
      <c r="J398" s="1" t="s">
        <v>1493</v>
      </c>
      <c r="AA398" s="4"/>
    </row>
    <row r="399" spans="9:27">
      <c r="I399" s="1" t="s">
        <v>1494</v>
      </c>
      <c r="J399" s="1" t="s">
        <v>1495</v>
      </c>
      <c r="AA399" s="4"/>
    </row>
    <row r="400" spans="9:27">
      <c r="I400" s="1" t="s">
        <v>1496</v>
      </c>
      <c r="J400" s="1" t="s">
        <v>1497</v>
      </c>
      <c r="AA400" s="4"/>
    </row>
    <row r="401" spans="9:27">
      <c r="I401" s="1" t="s">
        <v>1498</v>
      </c>
      <c r="J401" s="1" t="s">
        <v>1499</v>
      </c>
      <c r="AA401" s="4"/>
    </row>
    <row r="402" spans="9:27">
      <c r="I402" s="1" t="s">
        <v>1500</v>
      </c>
      <c r="J402" s="1" t="s">
        <v>1501</v>
      </c>
      <c r="AA402" s="4"/>
    </row>
    <row r="403" spans="9:27">
      <c r="I403" s="1" t="s">
        <v>1502</v>
      </c>
      <c r="J403" s="1" t="s">
        <v>1503</v>
      </c>
      <c r="AA403" s="4"/>
    </row>
    <row r="404" spans="9:27">
      <c r="I404" s="1" t="s">
        <v>1504</v>
      </c>
      <c r="J404" s="1" t="s">
        <v>1505</v>
      </c>
      <c r="AA404" s="4"/>
    </row>
    <row r="405" spans="9:27">
      <c r="I405" s="1" t="s">
        <v>1506</v>
      </c>
      <c r="J405" s="1" t="s">
        <v>1507</v>
      </c>
      <c r="AA405" s="4"/>
    </row>
    <row r="406" spans="9:27">
      <c r="I406" s="1" t="s">
        <v>1508</v>
      </c>
      <c r="J406" s="1" t="s">
        <v>1509</v>
      </c>
      <c r="AA406" s="4"/>
    </row>
    <row r="407" spans="9:27">
      <c r="I407" s="1" t="s">
        <v>1510</v>
      </c>
      <c r="J407" s="1" t="s">
        <v>1511</v>
      </c>
      <c r="AA407" s="4"/>
    </row>
    <row r="408" spans="9:27">
      <c r="I408" s="1" t="s">
        <v>1512</v>
      </c>
      <c r="J408" s="1" t="s">
        <v>1513</v>
      </c>
      <c r="AA408" s="4"/>
    </row>
    <row r="409" spans="9:27">
      <c r="I409" s="1" t="s">
        <v>1514</v>
      </c>
      <c r="J409" s="1" t="s">
        <v>1515</v>
      </c>
      <c r="AA409" s="4"/>
    </row>
    <row r="410" spans="9:27">
      <c r="I410" s="1" t="s">
        <v>1516</v>
      </c>
      <c r="J410" s="1" t="s">
        <v>1517</v>
      </c>
      <c r="AA410" s="4"/>
    </row>
    <row r="411" spans="9:27">
      <c r="I411" s="1" t="s">
        <v>1518</v>
      </c>
      <c r="J411" s="1" t="s">
        <v>1519</v>
      </c>
      <c r="AA411" s="4"/>
    </row>
    <row r="412" spans="9:27">
      <c r="I412" s="1" t="s">
        <v>1520</v>
      </c>
      <c r="J412" s="1" t="s">
        <v>1521</v>
      </c>
      <c r="AA412" s="4"/>
    </row>
    <row r="413" spans="9:27">
      <c r="I413" s="1" t="s">
        <v>1522</v>
      </c>
      <c r="J413" s="1" t="s">
        <v>1523</v>
      </c>
      <c r="AA413" s="4"/>
    </row>
    <row r="414" spans="9:27">
      <c r="I414" s="1" t="s">
        <v>1524</v>
      </c>
      <c r="J414" s="1" t="s">
        <v>1525</v>
      </c>
      <c r="AA414" s="4"/>
    </row>
    <row r="415" spans="9:27">
      <c r="I415" s="1" t="s">
        <v>1526</v>
      </c>
      <c r="J415" s="1" t="s">
        <v>1527</v>
      </c>
      <c r="AA415" s="4"/>
    </row>
    <row r="416" spans="9:27">
      <c r="I416" s="1" t="s">
        <v>1528</v>
      </c>
      <c r="J416" s="1" t="s">
        <v>1529</v>
      </c>
      <c r="AA416" s="4"/>
    </row>
    <row r="417" spans="9:27">
      <c r="I417" s="1" t="s">
        <v>1530</v>
      </c>
      <c r="J417" s="1" t="s">
        <v>1531</v>
      </c>
      <c r="AA417" s="4"/>
    </row>
    <row r="418" spans="9:27">
      <c r="I418" s="1" t="s">
        <v>1532</v>
      </c>
      <c r="J418" s="1" t="s">
        <v>1533</v>
      </c>
      <c r="AA418" s="4"/>
    </row>
    <row r="419" spans="9:27">
      <c r="I419" s="1" t="s">
        <v>1534</v>
      </c>
      <c r="J419" s="1" t="s">
        <v>1535</v>
      </c>
      <c r="AA419" s="4"/>
    </row>
    <row r="420" spans="9:27">
      <c r="I420" s="1" t="s">
        <v>1536</v>
      </c>
      <c r="J420" s="1" t="s">
        <v>1537</v>
      </c>
      <c r="AA420" s="4"/>
    </row>
    <row r="421" spans="9:27">
      <c r="I421" s="1" t="s">
        <v>1538</v>
      </c>
      <c r="J421" s="1" t="s">
        <v>1539</v>
      </c>
      <c r="AA421" s="4"/>
    </row>
    <row r="422" spans="9:27">
      <c r="I422" s="1" t="s">
        <v>1540</v>
      </c>
      <c r="J422" s="1" t="s">
        <v>1541</v>
      </c>
      <c r="AA422" s="4"/>
    </row>
    <row r="423" spans="9:27">
      <c r="I423" s="1" t="s">
        <v>1542</v>
      </c>
      <c r="J423" s="1" t="s">
        <v>1543</v>
      </c>
      <c r="AA423" s="4"/>
    </row>
    <row r="424" spans="9:27">
      <c r="I424" s="1" t="s">
        <v>1544</v>
      </c>
      <c r="J424" s="1" t="s">
        <v>1545</v>
      </c>
      <c r="AA424" s="4"/>
    </row>
    <row r="425" spans="9:27">
      <c r="I425" s="1" t="s">
        <v>1546</v>
      </c>
      <c r="J425" s="1" t="s">
        <v>1547</v>
      </c>
      <c r="AA425" s="4"/>
    </row>
    <row r="426" spans="9:27">
      <c r="I426" s="1" t="s">
        <v>1548</v>
      </c>
      <c r="J426" s="1" t="s">
        <v>1549</v>
      </c>
      <c r="AA426" s="4"/>
    </row>
    <row r="427" spans="9:27">
      <c r="I427" s="1" t="s">
        <v>1550</v>
      </c>
      <c r="J427" s="1" t="s">
        <v>1551</v>
      </c>
      <c r="AA427" s="4"/>
    </row>
    <row r="428" spans="9:27">
      <c r="I428" s="1" t="s">
        <v>1552</v>
      </c>
      <c r="J428" s="1" t="s">
        <v>1553</v>
      </c>
      <c r="AA428" s="4"/>
    </row>
    <row r="429" spans="9:27">
      <c r="I429" s="1" t="s">
        <v>1554</v>
      </c>
      <c r="J429" s="1" t="s">
        <v>1555</v>
      </c>
      <c r="AA429" s="4"/>
    </row>
    <row r="430" spans="9:27">
      <c r="I430" s="1" t="s">
        <v>1556</v>
      </c>
      <c r="J430" s="1" t="s">
        <v>1557</v>
      </c>
      <c r="AA430" s="4"/>
    </row>
    <row r="431" spans="9:27">
      <c r="I431" s="1" t="s">
        <v>1558</v>
      </c>
      <c r="J431" s="1" t="s">
        <v>1559</v>
      </c>
      <c r="AA431" s="4"/>
    </row>
    <row r="432" spans="9:27">
      <c r="I432" s="1" t="s">
        <v>1560</v>
      </c>
      <c r="J432" s="1" t="s">
        <v>1561</v>
      </c>
      <c r="AA432" s="4"/>
    </row>
    <row r="433" spans="9:27">
      <c r="I433" s="1" t="s">
        <v>1562</v>
      </c>
      <c r="J433" s="1" t="s">
        <v>1563</v>
      </c>
      <c r="AA433" s="4"/>
    </row>
    <row r="434" spans="9:27">
      <c r="I434" s="1" t="s">
        <v>1564</v>
      </c>
      <c r="J434" s="1" t="s">
        <v>1565</v>
      </c>
      <c r="AA434" s="4"/>
    </row>
    <row r="435" spans="9:27">
      <c r="I435" s="1" t="s">
        <v>1566</v>
      </c>
      <c r="J435" s="1" t="s">
        <v>1567</v>
      </c>
      <c r="AA435" s="4"/>
    </row>
    <row r="436" spans="9:27">
      <c r="I436" s="1" t="s">
        <v>1568</v>
      </c>
      <c r="J436" s="1" t="s">
        <v>1569</v>
      </c>
      <c r="AA436" s="4"/>
    </row>
    <row r="437" spans="9:27">
      <c r="I437" s="1" t="s">
        <v>1570</v>
      </c>
      <c r="J437" s="1" t="s">
        <v>1571</v>
      </c>
      <c r="AA437" s="4"/>
    </row>
    <row r="438" spans="9:27">
      <c r="I438" s="1" t="s">
        <v>1572</v>
      </c>
      <c r="J438" s="1" t="s">
        <v>1573</v>
      </c>
      <c r="AA438" s="4"/>
    </row>
    <row r="439" spans="9:27">
      <c r="I439" s="1" t="s">
        <v>1574</v>
      </c>
      <c r="J439" s="1" t="s">
        <v>1575</v>
      </c>
      <c r="AA439" s="4"/>
    </row>
    <row r="440" spans="9:27">
      <c r="I440" s="1" t="s">
        <v>1576</v>
      </c>
      <c r="J440" s="1" t="s">
        <v>1577</v>
      </c>
      <c r="AA440" s="4"/>
    </row>
    <row r="441" spans="9:27">
      <c r="I441" s="1" t="s">
        <v>1578</v>
      </c>
      <c r="J441" s="1" t="s">
        <v>1579</v>
      </c>
      <c r="AA441" s="4"/>
    </row>
    <row r="442" spans="9:27">
      <c r="I442" s="1" t="s">
        <v>1580</v>
      </c>
      <c r="J442" s="1" t="s">
        <v>1581</v>
      </c>
      <c r="AA442" s="4"/>
    </row>
    <row r="443" spans="9:27">
      <c r="I443" s="1" t="s">
        <v>1582</v>
      </c>
      <c r="J443" s="1" t="s">
        <v>1583</v>
      </c>
      <c r="AA443" s="4"/>
    </row>
    <row r="444" spans="9:27">
      <c r="I444" s="1" t="s">
        <v>1584</v>
      </c>
      <c r="J444" s="1" t="s">
        <v>1585</v>
      </c>
      <c r="AA444" s="4"/>
    </row>
    <row r="445" spans="9:27">
      <c r="I445" s="1" t="s">
        <v>1586</v>
      </c>
      <c r="J445" s="1" t="s">
        <v>1587</v>
      </c>
      <c r="AA445" s="4"/>
    </row>
    <row r="446" spans="9:27">
      <c r="I446" s="1" t="s">
        <v>1588</v>
      </c>
      <c r="J446" s="1" t="s">
        <v>1589</v>
      </c>
      <c r="AA446" s="4"/>
    </row>
    <row r="447" spans="9:27">
      <c r="I447" s="1" t="s">
        <v>1590</v>
      </c>
      <c r="J447" s="1" t="s">
        <v>1591</v>
      </c>
      <c r="AA447" s="4"/>
    </row>
    <row r="448" spans="9:27">
      <c r="I448" s="1" t="s">
        <v>1592</v>
      </c>
      <c r="J448" s="1" t="s">
        <v>1593</v>
      </c>
      <c r="AA448" s="4"/>
    </row>
    <row r="449" spans="9:27">
      <c r="I449" s="1" t="s">
        <v>1594</v>
      </c>
      <c r="J449" s="1" t="s">
        <v>1595</v>
      </c>
      <c r="AA449" s="4"/>
    </row>
    <row r="450" spans="9:27">
      <c r="I450" s="1" t="s">
        <v>1596</v>
      </c>
      <c r="J450" s="1" t="s">
        <v>1597</v>
      </c>
      <c r="AA450" s="4"/>
    </row>
    <row r="451" spans="9:27">
      <c r="I451" s="1" t="s">
        <v>1598</v>
      </c>
      <c r="J451" s="1" t="s">
        <v>1599</v>
      </c>
      <c r="AA451" s="4"/>
    </row>
    <row r="452" spans="9:27">
      <c r="I452" s="1" t="s">
        <v>1600</v>
      </c>
      <c r="J452" s="1" t="s">
        <v>1601</v>
      </c>
      <c r="AA452" s="4"/>
    </row>
    <row r="453" spans="9:27">
      <c r="I453" s="1" t="s">
        <v>1602</v>
      </c>
      <c r="J453" s="1" t="s">
        <v>1603</v>
      </c>
      <c r="AA453" s="4"/>
    </row>
    <row r="454" spans="9:27">
      <c r="I454" s="1" t="s">
        <v>1604</v>
      </c>
      <c r="J454" s="1" t="s">
        <v>1605</v>
      </c>
      <c r="AA454" s="4"/>
    </row>
    <row r="455" spans="9:27">
      <c r="I455" s="1" t="s">
        <v>1606</v>
      </c>
      <c r="J455" s="1" t="s">
        <v>1607</v>
      </c>
      <c r="AA455" s="4"/>
    </row>
    <row r="456" spans="9:27">
      <c r="I456" s="1" t="s">
        <v>1608</v>
      </c>
      <c r="J456" s="1" t="s">
        <v>1609</v>
      </c>
      <c r="AA456" s="4"/>
    </row>
    <row r="457" spans="9:27">
      <c r="I457" s="1" t="s">
        <v>1610</v>
      </c>
      <c r="J457" s="1" t="s">
        <v>1611</v>
      </c>
      <c r="AA457" s="4"/>
    </row>
    <row r="458" spans="9:27">
      <c r="I458" s="1" t="s">
        <v>1612</v>
      </c>
      <c r="J458" s="1" t="s">
        <v>1613</v>
      </c>
      <c r="AA458" s="4"/>
    </row>
    <row r="459" spans="9:27">
      <c r="I459" s="1" t="s">
        <v>1614</v>
      </c>
      <c r="J459" s="1" t="s">
        <v>1615</v>
      </c>
      <c r="AA459" s="4"/>
    </row>
    <row r="460" spans="9:27">
      <c r="I460" s="1" t="s">
        <v>1616</v>
      </c>
      <c r="J460" s="1" t="s">
        <v>1617</v>
      </c>
      <c r="AA460" s="4"/>
    </row>
    <row r="461" spans="9:27">
      <c r="I461" s="1" t="s">
        <v>1618</v>
      </c>
      <c r="J461" s="1" t="s">
        <v>1619</v>
      </c>
      <c r="AA461" s="4"/>
    </row>
    <row r="462" spans="9:27">
      <c r="I462" s="1" t="s">
        <v>1620</v>
      </c>
      <c r="J462" s="1" t="s">
        <v>1621</v>
      </c>
      <c r="AA462" s="4"/>
    </row>
    <row r="463" spans="9:27">
      <c r="I463" s="1" t="s">
        <v>1622</v>
      </c>
      <c r="J463" s="1" t="s">
        <v>1623</v>
      </c>
      <c r="AA463" s="4"/>
    </row>
    <row r="464" spans="9:27">
      <c r="I464" s="1" t="s">
        <v>1624</v>
      </c>
      <c r="J464" s="1" t="s">
        <v>1625</v>
      </c>
      <c r="AA464" s="4"/>
    </row>
    <row r="465" spans="9:27">
      <c r="I465" s="1" t="s">
        <v>1626</v>
      </c>
      <c r="J465" s="1" t="s">
        <v>1627</v>
      </c>
      <c r="AA465" s="4"/>
    </row>
    <row r="466" spans="9:27">
      <c r="I466" s="1" t="s">
        <v>1628</v>
      </c>
      <c r="J466" s="1" t="s">
        <v>1629</v>
      </c>
      <c r="AA466" s="4"/>
    </row>
    <row r="467" spans="9:27">
      <c r="I467" s="1" t="s">
        <v>1630</v>
      </c>
      <c r="J467" s="1" t="s">
        <v>1631</v>
      </c>
      <c r="AA467" s="4"/>
    </row>
    <row r="468" spans="9:27">
      <c r="I468" s="1" t="s">
        <v>1632</v>
      </c>
      <c r="J468" s="1" t="s">
        <v>1633</v>
      </c>
      <c r="AA468" s="4"/>
    </row>
    <row r="469" spans="9:27">
      <c r="I469" s="1" t="s">
        <v>1634</v>
      </c>
      <c r="J469" s="1" t="s">
        <v>1635</v>
      </c>
      <c r="AA469" s="4"/>
    </row>
    <row r="470" spans="9:27">
      <c r="I470" s="1" t="s">
        <v>1636</v>
      </c>
      <c r="J470" s="1" t="s">
        <v>1637</v>
      </c>
      <c r="AA470" s="4"/>
    </row>
    <row r="471" spans="9:27">
      <c r="I471" s="1" t="s">
        <v>1638</v>
      </c>
      <c r="J471" s="1" t="s">
        <v>1639</v>
      </c>
      <c r="AA471" s="4"/>
    </row>
    <row r="472" spans="9:27">
      <c r="I472" s="1" t="s">
        <v>1640</v>
      </c>
      <c r="J472" s="1" t="s">
        <v>1641</v>
      </c>
      <c r="AA472" s="4"/>
    </row>
    <row r="473" spans="9:27">
      <c r="I473" s="1" t="s">
        <v>1642</v>
      </c>
      <c r="J473" s="1" t="s">
        <v>1643</v>
      </c>
      <c r="AA473" s="4"/>
    </row>
    <row r="474" spans="9:27">
      <c r="I474" s="1" t="s">
        <v>1644</v>
      </c>
      <c r="J474" s="1" t="s">
        <v>1645</v>
      </c>
      <c r="AA474" s="4"/>
    </row>
    <row r="475" spans="9:27">
      <c r="I475" s="1" t="s">
        <v>1646</v>
      </c>
      <c r="J475" s="1" t="s">
        <v>1647</v>
      </c>
      <c r="AA475" s="4"/>
    </row>
    <row r="476" spans="9:27">
      <c r="I476" s="1" t="s">
        <v>1648</v>
      </c>
      <c r="J476" s="1" t="s">
        <v>1649</v>
      </c>
      <c r="AA476" s="4"/>
    </row>
    <row r="477" spans="9:27">
      <c r="I477" s="1" t="s">
        <v>1650</v>
      </c>
      <c r="J477" s="1" t="s">
        <v>1651</v>
      </c>
      <c r="AA477" s="4"/>
    </row>
    <row r="478" spans="9:27">
      <c r="I478" s="1" t="s">
        <v>1652</v>
      </c>
      <c r="J478" s="1" t="s">
        <v>1653</v>
      </c>
      <c r="AA478" s="4"/>
    </row>
    <row r="479" spans="9:27">
      <c r="I479" s="1" t="s">
        <v>1654</v>
      </c>
      <c r="J479" s="1" t="s">
        <v>1655</v>
      </c>
      <c r="AA479" s="4"/>
    </row>
    <row r="480" spans="9:27">
      <c r="I480" s="1" t="s">
        <v>1656</v>
      </c>
      <c r="J480" s="1" t="s">
        <v>1657</v>
      </c>
      <c r="AA480" s="4"/>
    </row>
    <row r="481" spans="9:27">
      <c r="I481" s="1" t="s">
        <v>1658</v>
      </c>
      <c r="J481" s="1" t="s">
        <v>1659</v>
      </c>
      <c r="AA481" s="4"/>
    </row>
    <row r="482" spans="9:27">
      <c r="I482" s="1" t="s">
        <v>1660</v>
      </c>
      <c r="J482" s="1" t="s">
        <v>1661</v>
      </c>
      <c r="AA482" s="4"/>
    </row>
    <row r="483" spans="9:27">
      <c r="I483" s="1" t="s">
        <v>1662</v>
      </c>
      <c r="J483" s="1" t="s">
        <v>1663</v>
      </c>
      <c r="AA483" s="4"/>
    </row>
    <row r="484" spans="9:27">
      <c r="I484" s="12" t="s">
        <v>1664</v>
      </c>
      <c r="J484" s="1" t="s">
        <v>1665</v>
      </c>
      <c r="AA484" s="4"/>
    </row>
    <row r="485" spans="9:27">
      <c r="I485" s="12" t="s">
        <v>1666</v>
      </c>
      <c r="J485" s="1" t="s">
        <v>1667</v>
      </c>
      <c r="AA485" s="4"/>
    </row>
    <row r="486" spans="9:27">
      <c r="I486" s="12" t="s">
        <v>1668</v>
      </c>
      <c r="J486" s="1" t="s">
        <v>1669</v>
      </c>
      <c r="AA486" s="4"/>
    </row>
    <row r="487" spans="9:27">
      <c r="I487" s="12" t="s">
        <v>1670</v>
      </c>
      <c r="J487" s="1" t="s">
        <v>1671</v>
      </c>
      <c r="AA487" s="4"/>
    </row>
    <row r="488" spans="9:27">
      <c r="I488" s="12" t="s">
        <v>1672</v>
      </c>
      <c r="J488" s="1" t="s">
        <v>1673</v>
      </c>
      <c r="AA488" s="4"/>
    </row>
    <row r="489" spans="9:27">
      <c r="I489" s="12" t="s">
        <v>1674</v>
      </c>
      <c r="J489" s="1" t="s">
        <v>1675</v>
      </c>
      <c r="AA489" s="4"/>
    </row>
    <row r="490" spans="9:27">
      <c r="I490" s="12" t="s">
        <v>1676</v>
      </c>
      <c r="J490" s="1" t="s">
        <v>1677</v>
      </c>
      <c r="AA490" s="4"/>
    </row>
    <row r="491" spans="9:27">
      <c r="I491" s="1" t="s">
        <v>1678</v>
      </c>
      <c r="J491" s="1" t="s">
        <v>1679</v>
      </c>
      <c r="AA491" s="4"/>
    </row>
    <row r="492" spans="9:27">
      <c r="I492" s="1" t="s">
        <v>1680</v>
      </c>
      <c r="J492" s="1" t="s">
        <v>1681</v>
      </c>
      <c r="AA492" s="4"/>
    </row>
    <row r="493" spans="9:27">
      <c r="I493" s="1" t="s">
        <v>1682</v>
      </c>
      <c r="J493" s="1" t="s">
        <v>1683</v>
      </c>
      <c r="AA493" s="4"/>
    </row>
    <row r="494" spans="9:27">
      <c r="I494" s="1" t="s">
        <v>1684</v>
      </c>
      <c r="J494" s="1" t="s">
        <v>1685</v>
      </c>
      <c r="AA494" s="4"/>
    </row>
    <row r="495" spans="9:27">
      <c r="I495" s="1" t="s">
        <v>1686</v>
      </c>
      <c r="J495" s="1" t="s">
        <v>1687</v>
      </c>
      <c r="AA495" s="4"/>
    </row>
    <row r="496" spans="9:27">
      <c r="I496" s="1" t="s">
        <v>1688</v>
      </c>
      <c r="J496" s="1" t="s">
        <v>1689</v>
      </c>
      <c r="AA496" s="4"/>
    </row>
    <row r="497" spans="9:27">
      <c r="I497" s="1" t="s">
        <v>1690</v>
      </c>
      <c r="J497" s="1" t="s">
        <v>1691</v>
      </c>
      <c r="AA497" s="4"/>
    </row>
    <row r="498" spans="9:27">
      <c r="I498" s="1" t="s">
        <v>1692</v>
      </c>
      <c r="J498" s="1" t="s">
        <v>1693</v>
      </c>
      <c r="AA498" s="4"/>
    </row>
    <row r="499" spans="9:27">
      <c r="I499" s="1" t="s">
        <v>1694</v>
      </c>
      <c r="J499" s="1" t="s">
        <v>1695</v>
      </c>
      <c r="AA499" s="4"/>
    </row>
    <row r="500" spans="9:27">
      <c r="I500" s="1" t="s">
        <v>1696</v>
      </c>
      <c r="J500" s="1" t="s">
        <v>1697</v>
      </c>
      <c r="AA500" s="4"/>
    </row>
    <row r="501" spans="9:27">
      <c r="I501" s="1" t="s">
        <v>1698</v>
      </c>
      <c r="J501" s="1" t="s">
        <v>1699</v>
      </c>
      <c r="AA501" s="4"/>
    </row>
    <row r="502" spans="9:27">
      <c r="I502" s="1" t="s">
        <v>1700</v>
      </c>
      <c r="J502" s="1" t="s">
        <v>1701</v>
      </c>
      <c r="AA502" s="4"/>
    </row>
    <row r="503" spans="9:27">
      <c r="I503" s="1" t="s">
        <v>1702</v>
      </c>
      <c r="J503" s="1" t="s">
        <v>1703</v>
      </c>
      <c r="AA503" s="4"/>
    </row>
    <row r="504" spans="9:27">
      <c r="I504" s="1" t="s">
        <v>1704</v>
      </c>
      <c r="J504" s="1" t="s">
        <v>1705</v>
      </c>
      <c r="AA504" s="4"/>
    </row>
    <row r="505" spans="9:27">
      <c r="I505" s="1" t="s">
        <v>1706</v>
      </c>
      <c r="J505" s="1" t="s">
        <v>1707</v>
      </c>
      <c r="AA505" s="4"/>
    </row>
    <row r="506" spans="9:27">
      <c r="I506" s="1" t="s">
        <v>1708</v>
      </c>
      <c r="J506" s="1" t="s">
        <v>1709</v>
      </c>
      <c r="AA506" s="4"/>
    </row>
    <row r="507" spans="9:27">
      <c r="I507" s="1" t="s">
        <v>1710</v>
      </c>
      <c r="J507" s="1" t="s">
        <v>1711</v>
      </c>
      <c r="AA507" s="4"/>
    </row>
    <row r="508" spans="9:27">
      <c r="I508" s="1" t="s">
        <v>1712</v>
      </c>
      <c r="J508" s="1" t="s">
        <v>1713</v>
      </c>
      <c r="AA508" s="4"/>
    </row>
    <row r="509" spans="9:27">
      <c r="I509" s="1" t="s">
        <v>1714</v>
      </c>
      <c r="J509" s="1" t="s">
        <v>1715</v>
      </c>
      <c r="AA509" s="4"/>
    </row>
    <row r="510" spans="9:27">
      <c r="I510" s="1" t="s">
        <v>1716</v>
      </c>
      <c r="J510" s="1" t="s">
        <v>1717</v>
      </c>
      <c r="AA510" s="4"/>
    </row>
    <row r="511" spans="9:27">
      <c r="I511" s="1" t="s">
        <v>1718</v>
      </c>
      <c r="J511" s="1" t="s">
        <v>1719</v>
      </c>
      <c r="AA511" s="4"/>
    </row>
    <row r="512" spans="9:27">
      <c r="I512" s="1" t="s">
        <v>1720</v>
      </c>
      <c r="J512" s="1" t="s">
        <v>1721</v>
      </c>
      <c r="AA512" s="4"/>
    </row>
    <row r="513" spans="9:27">
      <c r="I513" s="1" t="s">
        <v>1722</v>
      </c>
      <c r="J513" s="1" t="s">
        <v>1723</v>
      </c>
      <c r="AA513" s="4"/>
    </row>
    <row r="514" spans="9:27">
      <c r="I514" s="1" t="s">
        <v>1724</v>
      </c>
      <c r="J514" s="1" t="s">
        <v>1725</v>
      </c>
      <c r="AA514" s="4"/>
    </row>
    <row r="515" spans="9:27">
      <c r="I515" s="1" t="s">
        <v>1726</v>
      </c>
      <c r="J515" s="1" t="s">
        <v>1727</v>
      </c>
      <c r="AA515" s="4"/>
    </row>
    <row r="516" spans="9:27">
      <c r="I516" s="1" t="s">
        <v>1728</v>
      </c>
      <c r="J516" s="1" t="s">
        <v>1729</v>
      </c>
      <c r="AA516" s="4"/>
    </row>
    <row r="517" spans="9:27">
      <c r="I517" s="1" t="s">
        <v>1730</v>
      </c>
      <c r="J517" s="1" t="s">
        <v>1731</v>
      </c>
      <c r="AA517" s="4"/>
    </row>
    <row r="518" spans="9:27">
      <c r="I518" s="1" t="s">
        <v>1732</v>
      </c>
      <c r="J518" s="1" t="s">
        <v>1733</v>
      </c>
      <c r="AA518" s="4"/>
    </row>
    <row r="519" spans="9:27">
      <c r="I519" s="1" t="s">
        <v>1734</v>
      </c>
      <c r="J519" s="1" t="s">
        <v>1735</v>
      </c>
      <c r="AA519" s="4"/>
    </row>
    <row r="520" spans="9:27">
      <c r="I520" s="1" t="s">
        <v>1736</v>
      </c>
      <c r="J520" s="1" t="s">
        <v>1737</v>
      </c>
      <c r="AA520" s="4"/>
    </row>
    <row r="521" spans="9:27">
      <c r="I521" s="1" t="s">
        <v>1738</v>
      </c>
      <c r="J521" s="1" t="s">
        <v>1739</v>
      </c>
      <c r="AA521" s="4"/>
    </row>
    <row r="522" spans="9:27">
      <c r="I522" s="1" t="s">
        <v>1740</v>
      </c>
      <c r="J522" s="1" t="s">
        <v>1741</v>
      </c>
      <c r="AA522" s="4"/>
    </row>
    <row r="523" spans="9:27">
      <c r="I523" s="1" t="s">
        <v>1742</v>
      </c>
      <c r="J523" s="1" t="s">
        <v>1743</v>
      </c>
      <c r="AA523" s="4"/>
    </row>
    <row r="524" spans="9:27">
      <c r="I524" s="1" t="s">
        <v>1744</v>
      </c>
      <c r="J524" s="1" t="s">
        <v>1745</v>
      </c>
      <c r="AA524" s="4"/>
    </row>
    <row r="525" spans="9:27">
      <c r="I525" s="1" t="s">
        <v>1746</v>
      </c>
      <c r="J525" s="1" t="s">
        <v>1747</v>
      </c>
      <c r="AA525" s="4"/>
    </row>
    <row r="526" spans="9:27">
      <c r="I526" s="1" t="s">
        <v>1748</v>
      </c>
      <c r="J526" s="1" t="s">
        <v>1749</v>
      </c>
      <c r="AA526" s="4"/>
    </row>
    <row r="527" spans="9:27">
      <c r="I527" s="1" t="s">
        <v>1750</v>
      </c>
      <c r="J527" s="1" t="s">
        <v>1751</v>
      </c>
      <c r="AA527" s="4"/>
    </row>
    <row r="528" spans="9:27">
      <c r="I528" s="1" t="s">
        <v>1752</v>
      </c>
      <c r="J528" s="1" t="s">
        <v>1753</v>
      </c>
      <c r="AA528" s="4"/>
    </row>
    <row r="529" spans="9:27">
      <c r="I529" s="1" t="s">
        <v>1754</v>
      </c>
      <c r="J529" s="1" t="s">
        <v>1755</v>
      </c>
      <c r="AA529" s="4"/>
    </row>
    <row r="530" spans="9:27">
      <c r="I530" s="1" t="s">
        <v>1756</v>
      </c>
      <c r="J530" s="1" t="s">
        <v>1757</v>
      </c>
      <c r="AA530" s="4"/>
    </row>
    <row r="531" spans="9:27">
      <c r="I531" s="1" t="s">
        <v>1758</v>
      </c>
      <c r="J531" s="1" t="s">
        <v>1759</v>
      </c>
      <c r="AA531" s="4"/>
    </row>
    <row r="532" spans="9:27">
      <c r="I532" s="1" t="s">
        <v>1760</v>
      </c>
      <c r="J532" s="1" t="s">
        <v>1761</v>
      </c>
      <c r="AA532" s="4"/>
    </row>
    <row r="533" spans="9:27">
      <c r="I533" s="1" t="s">
        <v>1762</v>
      </c>
      <c r="J533" s="1" t="s">
        <v>1763</v>
      </c>
      <c r="AA533" s="4"/>
    </row>
    <row r="534" spans="9:27">
      <c r="I534" s="1" t="s">
        <v>1764</v>
      </c>
      <c r="J534" s="1" t="s">
        <v>1765</v>
      </c>
      <c r="AA534" s="4"/>
    </row>
    <row r="535" spans="9:27">
      <c r="I535" s="1" t="s">
        <v>1766</v>
      </c>
      <c r="J535" s="1" t="s">
        <v>1767</v>
      </c>
      <c r="AA535" s="4"/>
    </row>
    <row r="536" spans="9:27">
      <c r="I536" s="1" t="s">
        <v>1768</v>
      </c>
      <c r="J536" s="1" t="s">
        <v>1769</v>
      </c>
      <c r="AA536" s="4"/>
    </row>
    <row r="537" spans="9:27">
      <c r="I537" s="1" t="s">
        <v>1770</v>
      </c>
      <c r="J537" s="1" t="s">
        <v>1771</v>
      </c>
      <c r="AA537" s="4"/>
    </row>
    <row r="538" spans="9:27">
      <c r="I538" s="1" t="s">
        <v>1772</v>
      </c>
      <c r="J538" s="1" t="s">
        <v>1773</v>
      </c>
      <c r="AA538" s="4"/>
    </row>
    <row r="539" spans="9:27">
      <c r="I539" s="1" t="s">
        <v>1774</v>
      </c>
      <c r="J539" s="1" t="s">
        <v>1775</v>
      </c>
      <c r="AA539" s="4"/>
    </row>
    <row r="540" spans="9:27">
      <c r="I540" s="1" t="s">
        <v>1776</v>
      </c>
      <c r="J540" s="1" t="s">
        <v>1777</v>
      </c>
      <c r="AA540" s="4"/>
    </row>
    <row r="541" spans="9:27">
      <c r="I541" s="1" t="s">
        <v>1778</v>
      </c>
      <c r="J541" s="1" t="s">
        <v>1779</v>
      </c>
      <c r="AA541" s="4"/>
    </row>
    <row r="542" spans="9:27">
      <c r="I542" s="1" t="s">
        <v>1780</v>
      </c>
      <c r="J542" s="1" t="s">
        <v>1781</v>
      </c>
      <c r="AA542" s="4"/>
    </row>
    <row r="543" spans="9:27">
      <c r="I543" s="1" t="s">
        <v>1782</v>
      </c>
      <c r="J543" s="1" t="s">
        <v>1783</v>
      </c>
      <c r="AA543" s="4"/>
    </row>
    <row r="544" spans="9:27">
      <c r="I544" s="1" t="s">
        <v>1784</v>
      </c>
      <c r="J544" s="1" t="s">
        <v>1785</v>
      </c>
      <c r="AA544" s="4"/>
    </row>
    <row r="545" spans="9:27">
      <c r="I545" s="1" t="s">
        <v>1786</v>
      </c>
      <c r="J545" s="1" t="s">
        <v>1787</v>
      </c>
      <c r="AA545" s="4"/>
    </row>
    <row r="546" spans="9:27">
      <c r="I546" s="1" t="s">
        <v>1788</v>
      </c>
      <c r="J546" s="1" t="s">
        <v>1789</v>
      </c>
      <c r="AA546" s="4"/>
    </row>
    <row r="547" spans="9:27">
      <c r="I547" s="1" t="s">
        <v>1790</v>
      </c>
      <c r="J547" s="1" t="s">
        <v>1791</v>
      </c>
      <c r="AA547" s="4"/>
    </row>
    <row r="548" spans="9:27">
      <c r="I548" s="1" t="s">
        <v>1792</v>
      </c>
      <c r="J548" s="1" t="s">
        <v>1793</v>
      </c>
      <c r="AA548" s="4"/>
    </row>
    <row r="549" spans="9:27">
      <c r="I549" s="1" t="s">
        <v>1794</v>
      </c>
      <c r="J549" s="1" t="s">
        <v>1795</v>
      </c>
      <c r="AA549" s="4"/>
    </row>
    <row r="550" spans="9:27">
      <c r="I550" s="1" t="s">
        <v>1796</v>
      </c>
      <c r="J550" s="1" t="s">
        <v>1797</v>
      </c>
      <c r="AA550" s="4"/>
    </row>
    <row r="551" spans="9:27">
      <c r="I551" s="1" t="s">
        <v>1798</v>
      </c>
      <c r="J551" s="1" t="s">
        <v>1799</v>
      </c>
      <c r="AA551" s="4"/>
    </row>
    <row r="552" spans="9:27">
      <c r="I552" s="1" t="s">
        <v>1800</v>
      </c>
      <c r="J552" s="1" t="s">
        <v>1801</v>
      </c>
      <c r="AA552" s="4"/>
    </row>
    <row r="553" spans="9:27">
      <c r="I553" s="1" t="s">
        <v>1802</v>
      </c>
      <c r="J553" s="1" t="s">
        <v>1803</v>
      </c>
      <c r="AA553" s="4"/>
    </row>
    <row r="554" spans="9:27">
      <c r="I554" s="1" t="s">
        <v>1804</v>
      </c>
      <c r="J554" s="1" t="s">
        <v>1805</v>
      </c>
      <c r="AA554" s="4"/>
    </row>
    <row r="555" spans="9:27">
      <c r="I555" s="1" t="s">
        <v>1806</v>
      </c>
      <c r="J555" s="1" t="s">
        <v>1807</v>
      </c>
      <c r="AA555" s="4"/>
    </row>
    <row r="556" spans="9:27">
      <c r="I556" s="1" t="s">
        <v>1808</v>
      </c>
      <c r="J556" s="1" t="s">
        <v>1809</v>
      </c>
      <c r="AA556" s="4"/>
    </row>
    <row r="557" spans="9:27">
      <c r="I557" s="1" t="s">
        <v>1810</v>
      </c>
      <c r="J557" s="1" t="s">
        <v>1811</v>
      </c>
      <c r="AA557" s="4"/>
    </row>
    <row r="558" spans="9:27">
      <c r="I558" s="1" t="s">
        <v>1812</v>
      </c>
      <c r="J558" s="1" t="s">
        <v>1813</v>
      </c>
      <c r="AA558" s="4"/>
    </row>
    <row r="559" spans="9:27">
      <c r="I559" s="1" t="s">
        <v>1814</v>
      </c>
      <c r="J559" s="1" t="s">
        <v>1815</v>
      </c>
      <c r="AA559" s="4"/>
    </row>
    <row r="560" spans="9:27">
      <c r="I560" s="1" t="s">
        <v>1816</v>
      </c>
      <c r="J560" s="1" t="s">
        <v>1817</v>
      </c>
      <c r="AA560" s="4"/>
    </row>
    <row r="561" spans="9:27">
      <c r="I561" s="1" t="s">
        <v>1818</v>
      </c>
      <c r="J561" s="1" t="s">
        <v>1819</v>
      </c>
      <c r="AA561" s="4"/>
    </row>
    <row r="562" spans="9:27">
      <c r="I562" s="1" t="s">
        <v>1820</v>
      </c>
      <c r="J562" s="1" t="s">
        <v>1821</v>
      </c>
      <c r="AA562" s="4"/>
    </row>
    <row r="563" spans="9:27">
      <c r="I563" s="1" t="s">
        <v>1822</v>
      </c>
      <c r="J563" s="1" t="s">
        <v>1823</v>
      </c>
      <c r="AA563" s="4"/>
    </row>
    <row r="564" spans="9:27">
      <c r="I564" s="1" t="s">
        <v>1824</v>
      </c>
      <c r="J564" s="1" t="s">
        <v>1825</v>
      </c>
      <c r="AA564" s="4"/>
    </row>
    <row r="565" spans="9:27">
      <c r="I565" s="1" t="s">
        <v>1826</v>
      </c>
      <c r="J565" s="1" t="s">
        <v>1827</v>
      </c>
      <c r="AA565" s="4"/>
    </row>
    <row r="566" spans="9:27">
      <c r="I566" s="1" t="s">
        <v>1828</v>
      </c>
      <c r="J566" s="1" t="s">
        <v>1829</v>
      </c>
      <c r="AA566" s="4"/>
    </row>
    <row r="567" spans="9:27">
      <c r="I567" s="1" t="s">
        <v>1830</v>
      </c>
      <c r="J567" s="1" t="s">
        <v>1831</v>
      </c>
      <c r="AA567" s="4"/>
    </row>
    <row r="568" spans="9:27">
      <c r="I568" s="1" t="s">
        <v>1832</v>
      </c>
      <c r="J568" s="1" t="s">
        <v>1833</v>
      </c>
      <c r="AA568" s="4"/>
    </row>
    <row r="569" spans="9:27">
      <c r="I569" s="1" t="s">
        <v>1834</v>
      </c>
      <c r="J569" s="1" t="s">
        <v>1835</v>
      </c>
      <c r="AA569" s="4"/>
    </row>
    <row r="570" spans="9:27">
      <c r="I570" s="1" t="s">
        <v>1836</v>
      </c>
      <c r="J570" s="1" t="s">
        <v>1837</v>
      </c>
      <c r="AA570" s="4"/>
    </row>
    <row r="571" spans="9:27">
      <c r="I571" s="1" t="s">
        <v>1838</v>
      </c>
      <c r="J571" s="1" t="s">
        <v>1839</v>
      </c>
      <c r="AA571" s="4"/>
    </row>
    <row r="572" spans="9:27">
      <c r="I572" s="1" t="s">
        <v>1840</v>
      </c>
      <c r="J572" s="1" t="s">
        <v>1841</v>
      </c>
      <c r="AA572" s="4"/>
    </row>
    <row r="573" spans="9:27">
      <c r="I573" s="1" t="s">
        <v>1842</v>
      </c>
      <c r="J573" s="1" t="s">
        <v>1843</v>
      </c>
      <c r="AA573" s="4"/>
    </row>
    <row r="574" spans="9:27">
      <c r="I574" s="1" t="s">
        <v>1844</v>
      </c>
      <c r="J574" s="1" t="s">
        <v>1845</v>
      </c>
      <c r="AA574" s="4"/>
    </row>
    <row r="575" spans="9:27">
      <c r="I575" s="1" t="s">
        <v>1846</v>
      </c>
      <c r="J575" s="1" t="s">
        <v>1847</v>
      </c>
      <c r="AA575" s="4"/>
    </row>
    <row r="576" spans="9:27">
      <c r="I576" s="1" t="s">
        <v>1848</v>
      </c>
      <c r="J576" s="1" t="s">
        <v>1849</v>
      </c>
      <c r="AA576" s="4"/>
    </row>
    <row r="577" spans="9:27">
      <c r="I577" s="1" t="s">
        <v>1850</v>
      </c>
      <c r="J577" s="1" t="s">
        <v>1851</v>
      </c>
      <c r="AA577" s="4"/>
    </row>
    <row r="578" spans="9:27">
      <c r="I578" s="1" t="s">
        <v>1852</v>
      </c>
      <c r="J578" s="1" t="s">
        <v>1853</v>
      </c>
      <c r="AA578" s="4"/>
    </row>
    <row r="579" spans="9:27">
      <c r="I579" s="1" t="s">
        <v>1854</v>
      </c>
      <c r="J579" s="1" t="s">
        <v>1855</v>
      </c>
      <c r="AA579" s="4"/>
    </row>
    <row r="580" spans="9:27">
      <c r="I580" s="1" t="s">
        <v>1856</v>
      </c>
      <c r="J580" s="1" t="s">
        <v>1857</v>
      </c>
      <c r="AA580" s="4"/>
    </row>
    <row r="581" spans="9:27">
      <c r="I581" s="1" t="s">
        <v>1858</v>
      </c>
      <c r="J581" s="1" t="s">
        <v>1859</v>
      </c>
      <c r="AA581" s="4"/>
    </row>
    <row r="582" spans="9:27">
      <c r="I582" s="1" t="s">
        <v>1860</v>
      </c>
      <c r="J582" s="1" t="s">
        <v>1861</v>
      </c>
      <c r="AA582" s="4"/>
    </row>
    <row r="583" spans="9:27">
      <c r="I583" s="1" t="s">
        <v>1862</v>
      </c>
      <c r="J583" s="1" t="s">
        <v>1863</v>
      </c>
      <c r="AA583" s="4"/>
    </row>
    <row r="584" spans="9:27">
      <c r="I584" s="1" t="s">
        <v>1864</v>
      </c>
      <c r="J584" s="1" t="s">
        <v>1865</v>
      </c>
      <c r="AA584" s="4"/>
    </row>
    <row r="585" spans="9:27">
      <c r="I585" s="1" t="s">
        <v>1866</v>
      </c>
      <c r="J585" s="1" t="s">
        <v>1867</v>
      </c>
      <c r="AA585" s="4"/>
    </row>
    <row r="586" spans="9:27">
      <c r="I586" s="1" t="s">
        <v>1868</v>
      </c>
      <c r="J586" s="1" t="s">
        <v>1869</v>
      </c>
      <c r="AA586" s="4"/>
    </row>
    <row r="587" spans="9:27">
      <c r="I587" s="1" t="s">
        <v>1870</v>
      </c>
      <c r="J587" s="1" t="s">
        <v>1871</v>
      </c>
      <c r="AA587" s="4"/>
    </row>
    <row r="588" spans="9:27">
      <c r="I588" s="1" t="s">
        <v>1872</v>
      </c>
      <c r="J588" s="1" t="s">
        <v>1873</v>
      </c>
      <c r="AA588" s="4"/>
    </row>
    <row r="589" spans="9:27">
      <c r="I589" s="1" t="s">
        <v>1874</v>
      </c>
      <c r="J589" s="1" t="s">
        <v>1875</v>
      </c>
      <c r="AA589" s="4"/>
    </row>
    <row r="590" spans="9:27">
      <c r="I590" s="1" t="s">
        <v>1876</v>
      </c>
      <c r="J590" s="1" t="s">
        <v>1877</v>
      </c>
      <c r="AA590" s="4"/>
    </row>
    <row r="591" spans="9:27">
      <c r="I591" s="1" t="s">
        <v>1878</v>
      </c>
      <c r="J591" s="1" t="s">
        <v>1879</v>
      </c>
      <c r="AA591" s="4"/>
    </row>
    <row r="592" spans="9:27">
      <c r="I592" s="1" t="s">
        <v>1880</v>
      </c>
      <c r="J592" s="1" t="s">
        <v>1881</v>
      </c>
      <c r="AA592" s="4"/>
    </row>
    <row r="593" spans="9:27">
      <c r="I593" s="1" t="s">
        <v>1882</v>
      </c>
      <c r="J593" s="1" t="s">
        <v>1883</v>
      </c>
      <c r="AA593" s="4"/>
    </row>
    <row r="594" spans="9:27">
      <c r="I594" s="1" t="s">
        <v>1884</v>
      </c>
      <c r="J594" s="1" t="s">
        <v>1885</v>
      </c>
      <c r="AA594" s="4"/>
    </row>
    <row r="595" spans="9:27">
      <c r="I595" s="1" t="s">
        <v>1886</v>
      </c>
      <c r="J595" s="1" t="s">
        <v>1887</v>
      </c>
      <c r="AA595" s="4"/>
    </row>
    <row r="596" spans="9:27">
      <c r="I596" s="1" t="s">
        <v>1888</v>
      </c>
      <c r="J596" s="1" t="s">
        <v>1889</v>
      </c>
      <c r="AA596" s="4"/>
    </row>
    <row r="597" spans="9:27">
      <c r="I597" s="1" t="s">
        <v>1890</v>
      </c>
      <c r="J597" s="1" t="s">
        <v>1891</v>
      </c>
      <c r="AA597" s="4"/>
    </row>
    <row r="598" spans="9:27">
      <c r="I598" s="1" t="s">
        <v>1892</v>
      </c>
      <c r="J598" s="1" t="s">
        <v>1893</v>
      </c>
      <c r="AA598" s="4"/>
    </row>
    <row r="599" spans="9:27">
      <c r="I599" s="1" t="s">
        <v>1894</v>
      </c>
      <c r="J599" s="1" t="s">
        <v>1895</v>
      </c>
      <c r="AA599" s="4"/>
    </row>
    <row r="600" spans="9:27">
      <c r="I600" s="1" t="s">
        <v>1896</v>
      </c>
      <c r="J600" s="1" t="s">
        <v>1897</v>
      </c>
      <c r="AA600" s="4"/>
    </row>
    <row r="601" spans="9:27">
      <c r="I601" s="1" t="s">
        <v>1898</v>
      </c>
      <c r="J601" s="1" t="s">
        <v>1899</v>
      </c>
      <c r="AA601" s="4"/>
    </row>
    <row r="602" spans="9:27">
      <c r="I602" s="1" t="s">
        <v>1900</v>
      </c>
      <c r="J602" s="1" t="s">
        <v>1901</v>
      </c>
      <c r="AA602" s="4"/>
    </row>
    <row r="603" spans="9:27">
      <c r="I603" s="1" t="s">
        <v>1902</v>
      </c>
      <c r="J603" s="1" t="s">
        <v>1903</v>
      </c>
      <c r="AA603" s="4"/>
    </row>
    <row r="604" spans="9:27">
      <c r="I604" s="1" t="s">
        <v>1904</v>
      </c>
      <c r="J604" s="1" t="s">
        <v>1905</v>
      </c>
      <c r="AA604" s="4"/>
    </row>
    <row r="605" spans="9:27">
      <c r="I605" s="1" t="s">
        <v>1906</v>
      </c>
      <c r="J605" s="1" t="s">
        <v>1907</v>
      </c>
      <c r="AA605" s="4"/>
    </row>
    <row r="606" spans="9:27">
      <c r="I606" s="1" t="s">
        <v>1908</v>
      </c>
      <c r="J606" s="1" t="s">
        <v>1909</v>
      </c>
      <c r="AA606" s="4"/>
    </row>
    <row r="607" spans="9:27">
      <c r="I607" s="1" t="s">
        <v>1910</v>
      </c>
      <c r="J607" s="1" t="s">
        <v>1911</v>
      </c>
      <c r="AA607" s="4"/>
    </row>
    <row r="608" spans="9:27">
      <c r="I608" s="1" t="s">
        <v>1912</v>
      </c>
      <c r="J608" s="1" t="s">
        <v>1913</v>
      </c>
      <c r="AA608" s="4"/>
    </row>
    <row r="609" spans="9:27">
      <c r="I609" s="1" t="s">
        <v>1914</v>
      </c>
      <c r="J609" s="1" t="s">
        <v>1915</v>
      </c>
      <c r="AA609" s="4"/>
    </row>
    <row r="610" spans="9:27">
      <c r="I610" s="1" t="s">
        <v>1916</v>
      </c>
      <c r="J610" s="1" t="s">
        <v>1917</v>
      </c>
      <c r="AA610" s="4"/>
    </row>
    <row r="611" spans="9:27">
      <c r="I611" s="1" t="s">
        <v>1918</v>
      </c>
      <c r="J611" s="1" t="s">
        <v>1919</v>
      </c>
      <c r="AA611" s="4"/>
    </row>
    <row r="612" spans="9:27">
      <c r="I612" s="1" t="s">
        <v>1920</v>
      </c>
      <c r="J612" s="1" t="s">
        <v>1921</v>
      </c>
      <c r="AA612" s="4"/>
    </row>
    <row r="613" spans="9:27">
      <c r="I613" s="1" t="s">
        <v>1922</v>
      </c>
      <c r="J613" s="1" t="s">
        <v>1923</v>
      </c>
      <c r="AA613" s="4"/>
    </row>
    <row r="614" spans="9:27">
      <c r="I614" s="1" t="s">
        <v>1924</v>
      </c>
      <c r="J614" s="1" t="s">
        <v>1925</v>
      </c>
      <c r="AA614" s="4"/>
    </row>
    <row r="615" spans="9:27">
      <c r="I615" s="1" t="s">
        <v>1926</v>
      </c>
      <c r="J615" s="1" t="s">
        <v>1927</v>
      </c>
      <c r="AA615" s="4"/>
    </row>
    <row r="616" spans="9:27">
      <c r="I616" s="1" t="s">
        <v>1928</v>
      </c>
      <c r="J616" s="1" t="s">
        <v>1929</v>
      </c>
      <c r="AA616" s="4"/>
    </row>
    <row r="617" spans="9:27">
      <c r="AA617" s="4"/>
    </row>
    <row r="618" spans="9:27">
      <c r="AA618" s="4"/>
    </row>
    <row r="619" spans="9:27">
      <c r="AA619" s="4"/>
    </row>
    <row r="620" spans="9:27">
      <c r="AA620" s="4"/>
    </row>
    <row r="621" spans="9:27">
      <c r="AA621" s="4"/>
    </row>
    <row r="622" spans="9:27">
      <c r="AA622" s="4"/>
    </row>
    <row r="623" spans="9:27">
      <c r="AA623" s="4"/>
    </row>
    <row r="624" spans="9:27">
      <c r="AA624" s="4"/>
    </row>
    <row r="625" spans="9:27">
      <c r="AA625" s="4"/>
    </row>
    <row r="626" spans="9:27">
      <c r="AA626" s="4"/>
    </row>
    <row r="627" spans="9:27">
      <c r="AA627" s="4"/>
    </row>
    <row r="628" spans="9:27">
      <c r="AA628" s="4"/>
    </row>
    <row r="629" spans="9:27">
      <c r="AA629" s="4"/>
    </row>
    <row r="630" spans="9:27">
      <c r="AA630" s="4"/>
    </row>
    <row r="631" spans="9:27">
      <c r="AA631" s="4"/>
    </row>
    <row r="632" spans="9:27">
      <c r="AA632" s="4"/>
    </row>
    <row r="633" spans="9:27">
      <c r="AA633" s="4"/>
    </row>
    <row r="634" spans="9:27">
      <c r="AA634" s="4"/>
    </row>
    <row r="635" spans="9:27">
      <c r="AA635" s="4"/>
    </row>
    <row r="636" spans="9:27">
      <c r="AA636" s="4"/>
    </row>
    <row r="637" spans="9:27">
      <c r="AA637" s="4"/>
    </row>
    <row r="638" spans="9:27">
      <c r="AA638" s="4"/>
    </row>
    <row r="639" spans="9:27">
      <c r="AA639" s="4"/>
    </row>
    <row r="640" spans="9:27">
      <c r="I640" s="249"/>
      <c r="AA640" s="4"/>
    </row>
    <row r="641" spans="9:27">
      <c r="I641" s="249"/>
      <c r="AA641" s="4"/>
    </row>
    <row r="642" spans="9:27">
      <c r="I642" s="249"/>
      <c r="AA642" s="4"/>
    </row>
    <row r="643" spans="9:27">
      <c r="I643" s="249"/>
      <c r="AA643" s="4"/>
    </row>
    <row r="644" spans="9:27">
      <c r="I644" s="249"/>
      <c r="AA644" s="4"/>
    </row>
    <row r="645" spans="9:27">
      <c r="I645" s="249"/>
      <c r="AA645" s="4"/>
    </row>
    <row r="646" spans="9:27">
      <c r="I646" s="249"/>
      <c r="AA646" s="4"/>
    </row>
    <row r="647" spans="9:27">
      <c r="I647" s="249"/>
      <c r="AA647" s="4"/>
    </row>
    <row r="648" spans="9:27">
      <c r="AA648" s="4"/>
    </row>
    <row r="649" spans="9:27">
      <c r="AA649" s="4"/>
    </row>
    <row r="650" spans="9:27">
      <c r="AA650" s="4"/>
    </row>
    <row r="651" spans="9:27">
      <c r="AA651" s="4"/>
    </row>
    <row r="652" spans="9:27">
      <c r="AA652" s="4"/>
    </row>
    <row r="653" spans="9:27">
      <c r="AA653" s="4"/>
    </row>
    <row r="654" spans="9:27">
      <c r="AA654" s="4"/>
    </row>
    <row r="655" spans="9:27">
      <c r="AA655" s="4"/>
    </row>
    <row r="656" spans="9:27">
      <c r="AA656" s="4"/>
    </row>
    <row r="657" spans="27:27">
      <c r="AA657" s="4"/>
    </row>
    <row r="658" spans="27:27">
      <c r="AA658" s="4"/>
    </row>
    <row r="659" spans="27:27">
      <c r="AA659" s="4"/>
    </row>
    <row r="660" spans="27:27">
      <c r="AA660" s="4"/>
    </row>
    <row r="661" spans="27:27">
      <c r="AA661" s="4"/>
    </row>
    <row r="662" spans="27:27">
      <c r="AA662" s="4"/>
    </row>
    <row r="663" spans="27:27">
      <c r="AA663" s="4"/>
    </row>
    <row r="664" spans="27:27">
      <c r="AA664" s="4"/>
    </row>
    <row r="665" spans="27:27">
      <c r="AA665" s="4"/>
    </row>
    <row r="666" spans="27:27">
      <c r="AA666" s="4"/>
    </row>
    <row r="667" spans="27:27">
      <c r="AA667" s="4"/>
    </row>
    <row r="668" spans="27:27">
      <c r="AA668" s="4"/>
    </row>
    <row r="669" spans="27:27">
      <c r="AA669" s="4"/>
    </row>
    <row r="670" spans="27:27">
      <c r="AA670" s="4"/>
    </row>
    <row r="671" spans="27:27">
      <c r="AA671" s="4"/>
    </row>
    <row r="672" spans="27:27">
      <c r="AA672" s="4"/>
    </row>
    <row r="673" spans="27:27">
      <c r="AA673" s="4"/>
    </row>
    <row r="674" spans="27:27">
      <c r="AA674" s="4"/>
    </row>
    <row r="675" spans="27:27">
      <c r="AA675" s="4"/>
    </row>
    <row r="676" spans="27:27">
      <c r="AA676" s="4"/>
    </row>
    <row r="677" spans="27:27">
      <c r="AA677" s="4"/>
    </row>
    <row r="678" spans="27:27">
      <c r="AA678" s="4"/>
    </row>
    <row r="679" spans="27:27">
      <c r="AA679" s="4"/>
    </row>
    <row r="680" spans="27:27">
      <c r="AA680" s="4"/>
    </row>
    <row r="681" spans="27:27">
      <c r="AA681" s="4"/>
    </row>
    <row r="682" spans="27:27">
      <c r="AA682" s="4"/>
    </row>
    <row r="683" spans="27:27">
      <c r="AA683" s="4"/>
    </row>
    <row r="684" spans="27:27">
      <c r="AA684" s="4"/>
    </row>
    <row r="685" spans="27:27">
      <c r="AA685" s="4"/>
    </row>
    <row r="686" spans="27:27">
      <c r="AA686" s="4"/>
    </row>
    <row r="687" spans="27:27">
      <c r="AA687" s="4"/>
    </row>
    <row r="688" spans="27:27">
      <c r="AA688" s="4"/>
    </row>
    <row r="689" spans="27:27">
      <c r="AA689" s="4"/>
    </row>
    <row r="690" spans="27:27">
      <c r="AA690" s="4"/>
    </row>
    <row r="691" spans="27:27">
      <c r="AA691" s="4"/>
    </row>
    <row r="692" spans="27:27">
      <c r="AA692" s="4"/>
    </row>
    <row r="693" spans="27:27">
      <c r="AA693" s="4"/>
    </row>
    <row r="694" spans="27:27">
      <c r="AA694" s="4"/>
    </row>
    <row r="695" spans="27:27">
      <c r="AA695" s="4"/>
    </row>
    <row r="696" spans="27:27">
      <c r="AA696" s="4"/>
    </row>
    <row r="697" spans="27:27">
      <c r="AA697" s="4"/>
    </row>
    <row r="698" spans="27:27">
      <c r="AA698" s="4"/>
    </row>
    <row r="699" spans="27:27">
      <c r="AA699" s="4"/>
    </row>
    <row r="700" spans="27:27">
      <c r="AA700" s="4"/>
    </row>
    <row r="701" spans="27:27">
      <c r="AA701" s="4"/>
    </row>
    <row r="702" spans="27:27">
      <c r="AA702" s="4"/>
    </row>
    <row r="703" spans="27:27">
      <c r="AA703" s="4"/>
    </row>
    <row r="704" spans="27:27">
      <c r="AA704" s="4"/>
    </row>
    <row r="705" spans="27:27">
      <c r="AA705" s="4"/>
    </row>
    <row r="706" spans="27:27">
      <c r="AA706" s="4"/>
    </row>
    <row r="707" spans="27:27">
      <c r="AA707" s="4"/>
    </row>
    <row r="708" spans="27:27">
      <c r="AA708" s="4"/>
    </row>
    <row r="709" spans="27:27">
      <c r="AA709" s="4"/>
    </row>
    <row r="710" spans="27:27">
      <c r="AA710" s="4"/>
    </row>
    <row r="711" spans="27:27">
      <c r="AA711" s="4"/>
    </row>
    <row r="712" spans="27:27">
      <c r="AA712" s="4"/>
    </row>
    <row r="713" spans="27:27">
      <c r="AA713" s="4"/>
    </row>
    <row r="714" spans="27:27">
      <c r="AA714" s="4"/>
    </row>
    <row r="715" spans="27:27">
      <c r="AA715" s="4"/>
    </row>
    <row r="716" spans="27:27">
      <c r="AA716" s="4"/>
    </row>
    <row r="717" spans="27:27">
      <c r="AA717" s="4"/>
    </row>
    <row r="718" spans="27:27">
      <c r="AA718" s="4"/>
    </row>
    <row r="719" spans="27:27">
      <c r="AA719" s="4"/>
    </row>
    <row r="720" spans="27:27">
      <c r="AA720" s="4"/>
    </row>
    <row r="721" spans="27:27">
      <c r="AA721" s="4"/>
    </row>
    <row r="722" spans="27:27">
      <c r="AA722" s="4"/>
    </row>
    <row r="723" spans="27:27">
      <c r="AA723" s="4"/>
    </row>
    <row r="724" spans="27:27">
      <c r="AA724" s="4"/>
    </row>
    <row r="725" spans="27:27">
      <c r="AA725" s="4"/>
    </row>
    <row r="726" spans="27:27">
      <c r="AA726" s="4"/>
    </row>
    <row r="727" spans="27:27">
      <c r="AA727" s="4"/>
    </row>
    <row r="728" spans="27:27">
      <c r="AA728" s="4"/>
    </row>
    <row r="729" spans="27:27">
      <c r="AA729" s="4"/>
    </row>
    <row r="730" spans="27:27">
      <c r="AA730" s="4"/>
    </row>
    <row r="731" spans="27:27">
      <c r="AA731" s="4"/>
    </row>
    <row r="732" spans="27:27">
      <c r="AA732" s="4"/>
    </row>
    <row r="733" spans="27:27">
      <c r="AA733" s="4"/>
    </row>
    <row r="734" spans="27:27">
      <c r="AA734" s="4"/>
    </row>
    <row r="735" spans="27:27">
      <c r="AA735" s="4"/>
    </row>
    <row r="736" spans="27:27">
      <c r="AA736" s="4"/>
    </row>
    <row r="737" spans="27:27">
      <c r="AA737" s="4"/>
    </row>
    <row r="738" spans="27:27">
      <c r="AA738" s="4"/>
    </row>
    <row r="739" spans="27:27">
      <c r="AA739" s="4"/>
    </row>
    <row r="740" spans="27:27">
      <c r="AA740" s="4"/>
    </row>
    <row r="741" spans="27:27">
      <c r="AA741" s="4"/>
    </row>
    <row r="742" spans="27:27">
      <c r="AA742" s="4"/>
    </row>
    <row r="743" spans="27:27">
      <c r="AA743" s="4"/>
    </row>
    <row r="744" spans="27:27">
      <c r="AA744" s="4"/>
    </row>
    <row r="745" spans="27:27">
      <c r="AA745" s="4"/>
    </row>
    <row r="746" spans="27:27">
      <c r="AA746" s="4"/>
    </row>
    <row r="747" spans="27:27">
      <c r="AA747" s="4"/>
    </row>
    <row r="748" spans="27:27">
      <c r="AA748" s="4"/>
    </row>
    <row r="749" spans="27:27">
      <c r="AA749" s="4"/>
    </row>
    <row r="750" spans="27:27">
      <c r="AA750" s="4"/>
    </row>
    <row r="751" spans="27:27">
      <c r="AA751" s="4"/>
    </row>
    <row r="752" spans="27:27">
      <c r="AA752" s="4"/>
    </row>
    <row r="753" spans="27:27">
      <c r="AA753" s="4"/>
    </row>
    <row r="754" spans="27:27">
      <c r="AA754" s="4"/>
    </row>
    <row r="755" spans="27:27">
      <c r="AA755" s="4"/>
    </row>
    <row r="756" spans="27:27">
      <c r="AA756" s="4"/>
    </row>
    <row r="757" spans="27:27">
      <c r="AA757" s="4"/>
    </row>
    <row r="758" spans="27:27">
      <c r="AA758" s="4"/>
    </row>
    <row r="759" spans="27:27">
      <c r="AA759" s="4"/>
    </row>
    <row r="760" spans="27:27">
      <c r="AA760" s="4"/>
    </row>
    <row r="761" spans="27:27">
      <c r="AA761" s="4"/>
    </row>
    <row r="762" spans="27:27">
      <c r="AA762" s="4"/>
    </row>
    <row r="763" spans="27:27">
      <c r="AA763" s="4"/>
    </row>
    <row r="764" spans="27:27">
      <c r="AA764" s="4"/>
    </row>
    <row r="765" spans="27:27">
      <c r="AA765" s="4"/>
    </row>
    <row r="766" spans="27:27">
      <c r="AA766" s="4"/>
    </row>
    <row r="767" spans="27:27">
      <c r="AA767" s="4"/>
    </row>
    <row r="768" spans="27:27">
      <c r="AA768" s="4"/>
    </row>
    <row r="769" spans="27:27">
      <c r="AA769" s="4"/>
    </row>
    <row r="770" spans="27:27">
      <c r="AA770" s="4"/>
    </row>
    <row r="771" spans="27:27">
      <c r="AA771" s="4"/>
    </row>
    <row r="772" spans="27:27">
      <c r="AA772" s="4"/>
    </row>
    <row r="773" spans="27:27">
      <c r="AA773" s="4"/>
    </row>
    <row r="774" spans="27:27">
      <c r="AA774" s="4"/>
    </row>
    <row r="775" spans="27:27">
      <c r="AA775" s="4"/>
    </row>
    <row r="776" spans="27:27">
      <c r="AA776" s="4"/>
    </row>
    <row r="777" spans="27:27">
      <c r="AA777" s="4"/>
    </row>
    <row r="778" spans="27:27">
      <c r="AA778" s="4"/>
    </row>
    <row r="779" spans="27:27">
      <c r="AA779" s="4"/>
    </row>
    <row r="780" spans="27:27">
      <c r="AA780" s="4"/>
    </row>
    <row r="781" spans="27:27">
      <c r="AA781" s="4"/>
    </row>
    <row r="782" spans="27:27">
      <c r="AA782" s="4"/>
    </row>
    <row r="783" spans="27:27">
      <c r="AA783" s="4"/>
    </row>
    <row r="784" spans="27:27">
      <c r="AA784" s="4"/>
    </row>
    <row r="785" spans="27:27">
      <c r="AA785" s="4"/>
    </row>
    <row r="786" spans="27:27">
      <c r="AA786" s="4"/>
    </row>
    <row r="787" spans="27:27">
      <c r="AA787" s="4"/>
    </row>
    <row r="788" spans="27:27">
      <c r="AA788" s="4"/>
    </row>
    <row r="789" spans="27:27">
      <c r="AA789" s="4"/>
    </row>
    <row r="790" spans="27:27">
      <c r="AA790" s="4"/>
    </row>
    <row r="791" spans="27:27">
      <c r="AA791" s="4"/>
    </row>
    <row r="792" spans="27:27">
      <c r="AA792" s="4"/>
    </row>
    <row r="793" spans="27:27">
      <c r="AA793" s="4"/>
    </row>
    <row r="794" spans="27:27">
      <c r="AA794" s="4"/>
    </row>
    <row r="795" spans="27:27">
      <c r="AA795" s="4"/>
    </row>
    <row r="796" spans="27:27">
      <c r="AA796" s="4"/>
    </row>
    <row r="797" spans="27:27">
      <c r="AA797" s="4"/>
    </row>
    <row r="798" spans="27:27">
      <c r="AA798" s="4"/>
    </row>
    <row r="799" spans="27:27">
      <c r="AA799" s="4"/>
    </row>
    <row r="800" spans="27:27">
      <c r="AA800" s="4"/>
    </row>
    <row r="801" spans="27:27">
      <c r="AA801" s="4"/>
    </row>
    <row r="802" spans="27:27">
      <c r="AA802" s="4"/>
    </row>
    <row r="803" spans="27:27">
      <c r="AA803" s="4"/>
    </row>
    <row r="804" spans="27:27">
      <c r="AA804" s="4"/>
    </row>
    <row r="805" spans="27:27">
      <c r="AA805" s="4"/>
    </row>
    <row r="806" spans="27:27">
      <c r="AA806" s="4"/>
    </row>
    <row r="807" spans="27:27">
      <c r="AA807" s="4"/>
    </row>
    <row r="808" spans="27:27">
      <c r="AA808" s="4"/>
    </row>
    <row r="809" spans="27:27">
      <c r="AA809" s="4"/>
    </row>
    <row r="810" spans="27:27">
      <c r="AA810" s="4"/>
    </row>
    <row r="811" spans="27:27">
      <c r="AA811" s="4"/>
    </row>
    <row r="812" spans="27:27">
      <c r="AA812" s="4"/>
    </row>
    <row r="813" spans="27:27">
      <c r="AA813" s="4"/>
    </row>
    <row r="814" spans="27:27">
      <c r="AA814" s="4"/>
    </row>
    <row r="815" spans="27:27">
      <c r="AA815" s="4"/>
    </row>
    <row r="816" spans="27:27">
      <c r="AA816" s="4"/>
    </row>
    <row r="817" spans="27:27">
      <c r="AA817" s="4"/>
    </row>
    <row r="818" spans="27:27">
      <c r="AA818" s="4"/>
    </row>
    <row r="819" spans="27:27">
      <c r="AA819" s="4"/>
    </row>
    <row r="820" spans="27:27">
      <c r="AA820" s="4"/>
    </row>
    <row r="821" spans="27:27">
      <c r="AA821" s="4"/>
    </row>
    <row r="822" spans="27:27">
      <c r="AA822" s="4"/>
    </row>
    <row r="823" spans="27:27">
      <c r="AA823" s="4"/>
    </row>
    <row r="824" spans="27:27">
      <c r="AA824" s="4"/>
    </row>
  </sheetData>
  <sheetProtection sheet="1" objects="1" scenarios="1"/>
  <conditionalFormatting sqref="I2:I616">
    <cfRule type="duplicateValues" dxfId="77" priority="1"/>
    <cfRule type="duplicateValues" dxfId="76" priority="2"/>
  </conditionalFormatting>
  <hyperlinks>
    <hyperlink ref="AI2" r:id="rId1" tooltip="Sarajevo"/>
    <hyperlink ref="AI3" r:id="rId2" tooltip="Tuzla"/>
    <hyperlink ref="AI4" r:id="rId3" tooltip="Zenica"/>
    <hyperlink ref="AI5" r:id="rId4" tooltip="Mostar"/>
    <hyperlink ref="AI6" r:id="rId5" tooltip="Srebrenik"/>
    <hyperlink ref="AI7" r:id="rId6" tooltip="Bihać"/>
    <hyperlink ref="AI8" r:id="rId7" tooltip="Travnik"/>
    <hyperlink ref="AI9" r:id="rId8" tooltip="Kiseljak"/>
    <hyperlink ref="AI10" r:id="rId9" tooltip="Cazin"/>
    <hyperlink ref="AI11" r:id="rId10" tooltip="Bugojno"/>
    <hyperlink ref="AI12" r:id="rId11" tooltip="Velika Kladuša"/>
    <hyperlink ref="AI13" r:id="rId12" tooltip="Visoko"/>
    <hyperlink ref="AI14" r:id="rId13" tooltip="Goražde"/>
    <hyperlink ref="AI15" r:id="rId14" tooltip="Konjic"/>
    <hyperlink ref="AI16" r:id="rId15" tooltip="Gračanica"/>
    <hyperlink ref="AI17" r:id="rId16" tooltip="Gradačac"/>
    <hyperlink ref="AI18" r:id="rId17" tooltip="Bosanska Krupa"/>
    <hyperlink ref="AI19" r:id="rId18" tooltip="Zavidovići"/>
    <hyperlink ref="AI20" r:id="rId19" tooltip="Živinice"/>
    <hyperlink ref="AI21" r:id="rId20" tooltip="Sanski Most"/>
    <hyperlink ref="AI22" r:id="rId21" tooltip="Lukavac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MD81"/>
  <sheetViews>
    <sheetView topLeftCell="A18" zoomScaleSheetLayoutView="100" workbookViewId="0">
      <selection activeCell="B34" sqref="B34"/>
    </sheetView>
  </sheetViews>
  <sheetFormatPr defaultColWidth="8.85546875" defaultRowHeight="15"/>
  <cols>
    <col min="1" max="1" width="94.85546875" style="17" bestFit="1" customWidth="1"/>
    <col min="2" max="2" width="66.140625" style="18" bestFit="1" customWidth="1"/>
    <col min="3" max="3" width="37.42578125" style="19" customWidth="1"/>
    <col min="4" max="4" width="36.7109375" style="19" customWidth="1"/>
    <col min="5" max="5" width="47" style="19" customWidth="1"/>
    <col min="6" max="1018" width="8.85546875" style="19" customWidth="1"/>
    <col min="1019" max="1019" width="8.85546875" style="17" customWidth="1"/>
    <col min="1020" max="16384" width="8.85546875" style="17"/>
  </cols>
  <sheetData>
    <row r="1" spans="1:2">
      <c r="A1" s="17" t="s">
        <v>1930</v>
      </c>
      <c r="B1" s="18" t="e">
        <f>IF(#REF!="","",#REF!)</f>
        <v>#REF!</v>
      </c>
    </row>
    <row r="2" spans="1:2">
      <c r="A2" s="17" t="s">
        <v>1931</v>
      </c>
      <c r="B2" s="18" t="s">
        <v>138</v>
      </c>
    </row>
    <row r="3" spans="1:2">
      <c r="A3" s="17" t="s">
        <v>1932</v>
      </c>
      <c r="B3" s="18" t="s">
        <v>138</v>
      </c>
    </row>
    <row r="4" spans="1:2">
      <c r="A4" s="17" t="s">
        <v>1933</v>
      </c>
      <c r="B4" s="20" t="e">
        <f>IF(#REF!="","",#REF!)</f>
        <v>#REF!</v>
      </c>
    </row>
    <row r="5" spans="1:2">
      <c r="A5" s="17" t="s">
        <v>1934</v>
      </c>
      <c r="B5" s="18" t="e">
        <f>IF(#REF!="","",#REF!)</f>
        <v>#REF!</v>
      </c>
    </row>
    <row r="6" spans="1:2">
      <c r="A6" s="17" t="s">
        <v>16</v>
      </c>
      <c r="B6" s="18" t="s">
        <v>138</v>
      </c>
    </row>
    <row r="7" spans="1:2">
      <c r="A7" s="17" t="s">
        <v>1935</v>
      </c>
      <c r="B7" s="18" t="s">
        <v>138</v>
      </c>
    </row>
    <row r="8" spans="1:2">
      <c r="A8" s="17" t="s">
        <v>1936</v>
      </c>
      <c r="B8" s="18" t="s">
        <v>138</v>
      </c>
    </row>
    <row r="9" spans="1:2">
      <c r="A9" s="17" t="s">
        <v>1937</v>
      </c>
      <c r="B9" s="18" t="s">
        <v>138</v>
      </c>
    </row>
    <row r="10" spans="1:2">
      <c r="A10" s="17" t="s">
        <v>1938</v>
      </c>
      <c r="B10" s="18" t="s">
        <v>138</v>
      </c>
    </row>
    <row r="11" spans="1:2">
      <c r="A11" s="17" t="s">
        <v>1939</v>
      </c>
      <c r="B11" s="18" t="e">
        <f>IF(#REF!="","",#REF!)</f>
        <v>#REF!</v>
      </c>
    </row>
    <row r="12" spans="1:2">
      <c r="A12" s="17" t="s">
        <v>1</v>
      </c>
      <c r="B12" s="18" t="e">
        <f>IF(#REF!="","",VLOOKUP(#REF!,'#Konverter'!A2:B80,2,FALSE))</f>
        <v>#REF!</v>
      </c>
    </row>
    <row r="13" spans="1:2">
      <c r="A13" s="17" t="s">
        <v>2</v>
      </c>
      <c r="B13" s="18" t="e">
        <f>IF(#REF!="","",VLOOKUP(#REF!,'#Konverter'!A2:C80,3,FALSE))</f>
        <v>#REF!</v>
      </c>
    </row>
    <row r="14" spans="1:2">
      <c r="A14" s="17" t="s">
        <v>1940</v>
      </c>
      <c r="B14" s="18" t="e">
        <f>IF(#REF!="","",#REF!)</f>
        <v>#REF!</v>
      </c>
    </row>
    <row r="15" spans="1:2">
      <c r="A15" s="17" t="s">
        <v>1941</v>
      </c>
      <c r="B15" s="18" t="e">
        <f>IF(#REF!="","",#REF!)</f>
        <v>#REF!</v>
      </c>
    </row>
    <row r="16" spans="1:2">
      <c r="A16" s="17" t="s">
        <v>1942</v>
      </c>
      <c r="B16" s="18" t="e">
        <f>IF(AND(#REF!="DA",LEN(#REF!)=12),#REF!,"")</f>
        <v>#REF!</v>
      </c>
    </row>
    <row r="17" spans="1:5">
      <c r="A17" s="17" t="s">
        <v>1943</v>
      </c>
      <c r="B17" s="18" t="s">
        <v>138</v>
      </c>
    </row>
    <row r="18" spans="1:5">
      <c r="A18" s="17" t="s">
        <v>1944</v>
      </c>
      <c r="B18" s="18" t="s">
        <v>138</v>
      </c>
    </row>
    <row r="19" spans="1:5">
      <c r="A19" s="17" t="s">
        <v>1945</v>
      </c>
      <c r="B19" s="18" t="s">
        <v>138</v>
      </c>
    </row>
    <row r="20" spans="1:5">
      <c r="A20" s="17" t="s">
        <v>1946</v>
      </c>
      <c r="B20" s="18" t="s">
        <v>138</v>
      </c>
    </row>
    <row r="21" spans="1:5">
      <c r="A21" s="17" t="s">
        <v>1947</v>
      </c>
      <c r="B21" s="18" t="e">
        <f>IF(#REF!="","",#REF!)</f>
        <v>#REF!</v>
      </c>
    </row>
    <row r="22" spans="1:5">
      <c r="A22" s="17" t="s">
        <v>1948</v>
      </c>
      <c r="B22" s="18" t="e">
        <f>IF(#REF!="","",#REF!)</f>
        <v>#REF!</v>
      </c>
    </row>
    <row r="23" spans="1:5">
      <c r="A23" s="17" t="s">
        <v>1949</v>
      </c>
      <c r="B23" s="18" t="s">
        <v>138</v>
      </c>
    </row>
    <row r="24" spans="1:5">
      <c r="A24" s="17" t="s">
        <v>14</v>
      </c>
      <c r="B24" s="18" t="e">
        <f>IF(#REF!="","",#REF!)</f>
        <v>#REF!</v>
      </c>
    </row>
    <row r="25" spans="1:5">
      <c r="A25" s="17" t="s">
        <v>1950</v>
      </c>
      <c r="B25" s="18" t="e">
        <f>IF(#REF!="","",#REF!)</f>
        <v>#REF!</v>
      </c>
    </row>
    <row r="26" spans="1:5" s="21" customFormat="1" ht="16.5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ht="16.5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>
      <c r="A28" s="17" t="s">
        <v>1953</v>
      </c>
      <c r="B28" s="23" t="e">
        <f>IF(#REF!="","","0"&amp;#REF!)</f>
        <v>#REF!</v>
      </c>
    </row>
    <row r="29" spans="1:5">
      <c r="A29" s="17" t="s">
        <v>1954</v>
      </c>
      <c r="B29" s="18" t="e">
        <f>IF(#REF!="","",#REF!)</f>
        <v>#REF!</v>
      </c>
    </row>
    <row r="30" spans="1:5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>
      <c r="A31" s="17" t="s">
        <v>33</v>
      </c>
      <c r="B31" s="25" t="e">
        <f>IF(#REF!="","",IF(#REF!&lt;&gt;"Godišnji - različit izvještajni period",#REF!,#REF!))</f>
        <v>#REF!</v>
      </c>
    </row>
    <row r="32" spans="1:5">
      <c r="A32" s="17" t="s">
        <v>1955</v>
      </c>
      <c r="B32" s="26" t="e">
        <f>IF(#REF!="","",#REF!)</f>
        <v>#REF!</v>
      </c>
    </row>
    <row r="33" spans="1:3">
      <c r="A33" s="17" t="s">
        <v>1956</v>
      </c>
      <c r="B33" s="26" t="e">
        <f>IF(#REF!="","",#REF!)</f>
        <v>#REF!</v>
      </c>
    </row>
    <row r="34" spans="1:3">
      <c r="A34" s="17" t="s">
        <v>22</v>
      </c>
      <c r="B34" s="18" t="e">
        <f>IF(OR(#REF!="Revizorski",#REF!="Izjava o neaktivnosti"),"Mikro",IF(#REF!="","",#REF!))</f>
        <v>#REF!</v>
      </c>
    </row>
    <row r="35" spans="1:3">
      <c r="A35" s="17" t="s">
        <v>1957</v>
      </c>
      <c r="B35" s="18">
        <v>1</v>
      </c>
    </row>
    <row r="36" spans="1:3">
      <c r="A36" s="17" t="s">
        <v>1958</v>
      </c>
      <c r="B36" s="18">
        <v>2998</v>
      </c>
      <c r="C36" s="19" t="e">
        <f>IF(#REF!="","",#REF!)</f>
        <v>#REF!</v>
      </c>
    </row>
    <row r="37" spans="1:3">
      <c r="A37" s="17" t="s">
        <v>1959</v>
      </c>
      <c r="B37" s="23" t="e">
        <f>IF(#REF!="","","0"&amp;#REF!)</f>
        <v>#REF!</v>
      </c>
    </row>
    <row r="38" spans="1:3">
      <c r="A38" s="17" t="s">
        <v>1960</v>
      </c>
      <c r="B38" s="18" t="e">
        <f>IF(#REF!="","",#REF!)</f>
        <v>#REF!</v>
      </c>
    </row>
    <row r="39" spans="1:3">
      <c r="A39" s="17" t="s">
        <v>1961</v>
      </c>
      <c r="B39" s="18" t="e">
        <f>IF(#REF!="","",#REF!)</f>
        <v>#REF!</v>
      </c>
    </row>
    <row r="40" spans="1:3">
      <c r="A40" s="17" t="s">
        <v>1962</v>
      </c>
      <c r="B40" s="26" t="e">
        <f>IF(#REF!="","",#REF!)</f>
        <v>#REF!</v>
      </c>
    </row>
    <row r="41" spans="1:3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>
      <c r="A43" s="27" t="s">
        <v>90</v>
      </c>
      <c r="B43" s="28" t="s">
        <v>138</v>
      </c>
    </row>
    <row r="44" spans="1:3">
      <c r="A44" s="27" t="s">
        <v>106</v>
      </c>
      <c r="B44" s="28" t="s">
        <v>138</v>
      </c>
    </row>
    <row r="45" spans="1:3">
      <c r="A45" s="27" t="s">
        <v>122</v>
      </c>
      <c r="B45" s="28" t="s">
        <v>138</v>
      </c>
    </row>
    <row r="46" spans="1:3">
      <c r="A46" s="27" t="s">
        <v>136</v>
      </c>
      <c r="B46" s="28" t="s">
        <v>138</v>
      </c>
    </row>
    <row r="47" spans="1:3">
      <c r="A47" s="27" t="s">
        <v>152</v>
      </c>
      <c r="B47" s="28">
        <f>IF(LEN(GTDIR!K38)=4,"",GTDIR!K38)</f>
        <v>0</v>
      </c>
      <c r="C47" s="19">
        <f>IF(AND(ROWS(GTDIR!1:99)=99,COLUMNS(GTDIR!E:K)=7),1,0)</f>
        <v>1</v>
      </c>
    </row>
    <row r="48" spans="1:3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>
      <c r="A50" s="27" t="s">
        <v>195</v>
      </c>
      <c r="B50" s="28" t="s">
        <v>138</v>
      </c>
    </row>
    <row r="51" spans="1:3">
      <c r="A51" s="27" t="s">
        <v>209</v>
      </c>
      <c r="B51" s="28" t="s">
        <v>138</v>
      </c>
    </row>
    <row r="52" spans="1:3">
      <c r="A52" s="27" t="s">
        <v>222</v>
      </c>
      <c r="B52" s="28" t="s">
        <v>138</v>
      </c>
    </row>
    <row r="53" spans="1:3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>
      <c r="A54" s="27" t="s">
        <v>247</v>
      </c>
      <c r="B54" s="28" t="s">
        <v>138</v>
      </c>
    </row>
    <row r="55" spans="1:3">
      <c r="A55" s="27" t="s">
        <v>260</v>
      </c>
      <c r="B55" s="28" t="s">
        <v>138</v>
      </c>
    </row>
    <row r="56" spans="1:3">
      <c r="A56" s="27" t="s">
        <v>271</v>
      </c>
      <c r="B56" s="28" t="s">
        <v>138</v>
      </c>
    </row>
    <row r="57" spans="1:3">
      <c r="A57" s="27" t="s">
        <v>283</v>
      </c>
      <c r="B57" s="28" t="s">
        <v>138</v>
      </c>
    </row>
    <row r="58" spans="1:3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>
      <c r="A67" s="17" t="s">
        <v>1963</v>
      </c>
      <c r="B67" s="29" t="e">
        <f>IF(#REF!="","",#REF!)</f>
        <v>#REF!</v>
      </c>
    </row>
    <row r="68" spans="1:3">
      <c r="A68" s="17" t="s">
        <v>1964</v>
      </c>
      <c r="B68" s="18" t="e">
        <f>IF(#REF!="","",IF(#REF!="DA",1,0))</f>
        <v>#REF!</v>
      </c>
    </row>
    <row r="69" spans="1:3">
      <c r="A69" s="17" t="s">
        <v>1965</v>
      </c>
      <c r="B69" s="18" t="e">
        <f>IF(#REF!="","",#REF!)</f>
        <v>#REF!</v>
      </c>
    </row>
    <row r="70" spans="1:3">
      <c r="A70" s="30" t="e">
        <f>#REF!</f>
        <v>#REF!</v>
      </c>
      <c r="B70" s="31" t="e">
        <f>IF(#REF!="","",#REF!)</f>
        <v>#REF!</v>
      </c>
      <c r="C70" s="32"/>
    </row>
    <row r="71" spans="1:3">
      <c r="A71" s="30" t="e">
        <f>#REF!</f>
        <v>#REF!</v>
      </c>
      <c r="B71" s="31" t="e">
        <f>IF(#REF!="","",#REF!)</f>
        <v>#REF!</v>
      </c>
      <c r="C71" s="32"/>
    </row>
    <row r="72" spans="1:3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>
      <c r="A79" s="17" t="s">
        <v>1966</v>
      </c>
      <c r="B79" s="245">
        <v>1</v>
      </c>
    </row>
    <row r="80" spans="1:3">
      <c r="A80" s="17" t="s">
        <v>1967</v>
      </c>
      <c r="B80" s="18" t="s">
        <v>1968</v>
      </c>
    </row>
    <row r="81" spans="1:3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4">
    <tabColor rgb="FF0F932E"/>
  </sheetPr>
  <dimension ref="A1:AIJ53"/>
  <sheetViews>
    <sheetView showGridLines="0" tabSelected="1" topLeftCell="B1" zoomScalePageLayoutView="80" workbookViewId="0">
      <selection activeCell="BH18" sqref="BH18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19" width="1.7109375" style="86" customWidth="1"/>
    <col min="20" max="21" width="2.5703125" style="86" customWidth="1"/>
    <col min="22" max="22" width="3" style="86" customWidth="1"/>
    <col min="23" max="31" width="2.5703125" style="86" customWidth="1"/>
    <col min="32" max="32" width="2.140625" style="86" customWidth="1"/>
    <col min="33" max="33" width="2.7109375" style="86" customWidth="1"/>
    <col min="34" max="34" width="2.28515625" style="86" customWidth="1"/>
    <col min="35" max="35" width="1" style="86" customWidth="1"/>
    <col min="36" max="38" width="2.5703125" style="86" customWidth="1"/>
    <col min="39" max="41" width="2.5703125" style="86"/>
    <col min="42" max="42" width="1.14062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311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AA1" s="82"/>
      <c r="AF1" s="80"/>
      <c r="AG1" s="80"/>
      <c r="AH1" s="261"/>
      <c r="AI1" s="80"/>
      <c r="AJ1" s="253"/>
      <c r="AK1" s="280" t="s">
        <v>2541</v>
      </c>
      <c r="AL1" s="281"/>
      <c r="AM1" s="281"/>
      <c r="AN1" s="281"/>
      <c r="AO1" s="281"/>
      <c r="AP1" s="281"/>
      <c r="AQ1" s="281"/>
    </row>
    <row r="2" spans="1:920" s="80" customFormat="1" ht="18" customHeight="1">
      <c r="C2" s="259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83"/>
      <c r="Y2" s="83"/>
      <c r="Z2" s="83"/>
      <c r="AA2" s="84"/>
      <c r="AC2" s="282"/>
      <c r="AD2" s="282"/>
      <c r="AE2" s="282"/>
      <c r="AF2" s="282"/>
      <c r="AG2" s="282"/>
      <c r="AH2" s="282"/>
      <c r="AI2" s="81"/>
      <c r="AJ2" s="253"/>
      <c r="AK2" s="282" t="s">
        <v>2555</v>
      </c>
      <c r="AL2" s="282"/>
      <c r="AM2" s="282"/>
      <c r="AN2" s="282"/>
      <c r="AO2" s="282"/>
      <c r="AP2" s="282"/>
      <c r="AQ2" s="282"/>
    </row>
    <row r="3" spans="1:920" ht="21" customHeight="1">
      <c r="D3" s="253"/>
    </row>
    <row r="4" spans="1:920" s="46" customFormat="1" ht="21" customHeight="1">
      <c r="A4" s="45"/>
      <c r="B4" s="45"/>
      <c r="C4" s="284" t="s">
        <v>2554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>
      <c r="A5" s="45"/>
      <c r="B5" s="45"/>
      <c r="C5" s="283" t="s">
        <v>2605</v>
      </c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>
      <c r="C6" s="87"/>
      <c r="AJ6" s="253"/>
    </row>
    <row r="7" spans="1:920" ht="15.75" customHeight="1">
      <c r="C7" s="285" t="s">
        <v>2538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7"/>
      <c r="S7" s="285" t="s">
        <v>2556</v>
      </c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7"/>
    </row>
    <row r="8" spans="1:920">
      <c r="C8" s="288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90"/>
      <c r="S8" s="288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90"/>
    </row>
    <row r="9" spans="1:920" s="88" customFormat="1">
      <c r="A9" s="77">
        <v>0.01</v>
      </c>
      <c r="B9" s="77" t="str">
        <f>IF(LEN(Y9)=0,"",1+ABS((Y9*A9)/LEN(Y9))+A9)</f>
        <v/>
      </c>
      <c r="C9" s="313" t="s">
        <v>2557</v>
      </c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</row>
    <row r="10" spans="1:920" s="88" customFormat="1">
      <c r="A10" s="77"/>
      <c r="B10" s="77"/>
      <c r="C10" s="314" t="s">
        <v>2558</v>
      </c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</row>
    <row r="11" spans="1:920" s="88" customFormat="1" ht="33" customHeight="1">
      <c r="A11" s="77"/>
      <c r="B11" s="77"/>
      <c r="C11" s="301" t="s">
        <v>2559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297" t="s">
        <v>2606</v>
      </c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300"/>
    </row>
    <row r="12" spans="1:920" s="88" customFormat="1">
      <c r="A12" s="77"/>
      <c r="B12" s="77"/>
      <c r="C12" s="301" t="s">
        <v>2560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291" t="s">
        <v>2607</v>
      </c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3"/>
    </row>
    <row r="13" spans="1:920" s="88" customFormat="1">
      <c r="A13" s="77"/>
      <c r="B13" s="77"/>
      <c r="C13" s="301" t="s">
        <v>2561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297" t="s">
        <v>2608</v>
      </c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3"/>
    </row>
    <row r="14" spans="1:920" s="88" customFormat="1">
      <c r="A14" s="77"/>
      <c r="B14" s="77"/>
      <c r="C14" s="301" t="s">
        <v>2562</v>
      </c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291" t="s">
        <v>2609</v>
      </c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3"/>
    </row>
    <row r="15" spans="1:920" s="88" customFormat="1">
      <c r="A15" s="77"/>
      <c r="B15" s="77"/>
      <c r="C15" s="301" t="s">
        <v>2563</v>
      </c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291" t="s">
        <v>2610</v>
      </c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3"/>
    </row>
    <row r="16" spans="1:920" s="88" customFormat="1">
      <c r="A16" s="77"/>
      <c r="B16" s="77"/>
      <c r="C16" s="301" t="s">
        <v>2564</v>
      </c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291" t="s">
        <v>2611</v>
      </c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3"/>
    </row>
    <row r="17" spans="1:43" s="88" customFormat="1">
      <c r="A17" s="77"/>
      <c r="B17" s="77"/>
      <c r="C17" s="301" t="s">
        <v>2565</v>
      </c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294">
        <v>711</v>
      </c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6"/>
    </row>
    <row r="18" spans="1:43" s="88" customFormat="1" ht="48.75" customHeight="1">
      <c r="A18" s="77"/>
      <c r="B18" s="77"/>
      <c r="C18" s="301" t="s">
        <v>2566</v>
      </c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297" t="s">
        <v>2612</v>
      </c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3"/>
    </row>
    <row r="19" spans="1:43" s="88" customFormat="1">
      <c r="A19" s="77"/>
      <c r="B19" s="77"/>
      <c r="C19" s="301" t="s">
        <v>2567</v>
      </c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291" t="s">
        <v>2613</v>
      </c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3"/>
    </row>
    <row r="20" spans="1:43" s="88" customFormat="1" ht="35.25" customHeight="1">
      <c r="A20" s="77"/>
      <c r="B20" s="77"/>
      <c r="C20" s="301" t="s">
        <v>2568</v>
      </c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291" t="s">
        <v>2614</v>
      </c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3"/>
    </row>
    <row r="21" spans="1:43" s="88" customFormat="1">
      <c r="A21" s="77"/>
      <c r="B21" s="77"/>
      <c r="C21" s="301" t="s">
        <v>2569</v>
      </c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291" t="s">
        <v>2617</v>
      </c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3"/>
    </row>
    <row r="22" spans="1:43" s="88" customFormat="1">
      <c r="A22" s="77"/>
      <c r="B22" s="77"/>
      <c r="C22" s="305" t="s">
        <v>2570</v>
      </c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291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3"/>
    </row>
    <row r="23" spans="1:43" s="88" customFormat="1" ht="78" customHeight="1">
      <c r="A23" s="77"/>
      <c r="B23" s="77"/>
      <c r="C23" s="301" t="s">
        <v>2571</v>
      </c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297" t="s">
        <v>2626</v>
      </c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3"/>
    </row>
    <row r="24" spans="1:43" s="88" customFormat="1" ht="114" customHeight="1">
      <c r="A24" s="77"/>
      <c r="B24" s="77"/>
      <c r="C24" s="301" t="s">
        <v>2572</v>
      </c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297" t="s">
        <v>2627</v>
      </c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300"/>
    </row>
    <row r="25" spans="1:43" s="88" customFormat="1" ht="219" customHeight="1">
      <c r="A25" s="77"/>
      <c r="B25" s="77"/>
      <c r="C25" s="301" t="s">
        <v>2573</v>
      </c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297" t="s">
        <v>2628</v>
      </c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3"/>
    </row>
    <row r="26" spans="1:43" s="88" customFormat="1">
      <c r="A26" s="77"/>
      <c r="B26" s="77"/>
      <c r="C26" s="305" t="s">
        <v>2574</v>
      </c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291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3"/>
    </row>
    <row r="27" spans="1:43" s="88" customFormat="1">
      <c r="A27" s="77"/>
      <c r="B27" s="77"/>
      <c r="C27" s="301" t="s">
        <v>2575</v>
      </c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291">
        <v>5134</v>
      </c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3"/>
    </row>
    <row r="28" spans="1:43" s="88" customFormat="1" ht="58.5" customHeight="1">
      <c r="A28" s="77"/>
      <c r="B28" s="77"/>
      <c r="C28" s="301" t="s">
        <v>2576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297" t="s">
        <v>2615</v>
      </c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300"/>
    </row>
    <row r="29" spans="1:43" s="88" customFormat="1" ht="81.75" customHeight="1">
      <c r="A29" s="77"/>
      <c r="B29" s="77"/>
      <c r="C29" s="301" t="s">
        <v>2577</v>
      </c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297" t="s">
        <v>2629</v>
      </c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3"/>
    </row>
    <row r="30" spans="1:43" s="88" customFormat="1">
      <c r="A30" s="77"/>
      <c r="B30" s="77"/>
      <c r="C30" s="305" t="s">
        <v>2578</v>
      </c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291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3"/>
    </row>
    <row r="31" spans="1:43" s="88" customFormat="1" ht="271.5" customHeight="1">
      <c r="A31" s="77"/>
      <c r="B31" s="77"/>
      <c r="C31" s="301" t="s">
        <v>2579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297" t="s">
        <v>2616</v>
      </c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300"/>
    </row>
    <row r="32" spans="1:43" s="88" customFormat="1" ht="33.75" customHeight="1">
      <c r="A32" s="77"/>
      <c r="B32" s="77"/>
      <c r="C32" s="305" t="s">
        <v>2588</v>
      </c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291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3"/>
    </row>
    <row r="33" spans="1:43" s="88" customFormat="1">
      <c r="A33" s="77"/>
      <c r="B33" s="77"/>
      <c r="C33" s="301" t="s">
        <v>2580</v>
      </c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291" t="s">
        <v>2618</v>
      </c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3"/>
    </row>
    <row r="34" spans="1:43" s="88" customFormat="1" ht="170.25" customHeight="1">
      <c r="A34" s="77"/>
      <c r="B34" s="77"/>
      <c r="C34" s="301" t="s">
        <v>2589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6" t="s">
        <v>2619</v>
      </c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8"/>
    </row>
    <row r="35" spans="1:43" s="88" customFormat="1">
      <c r="A35" s="77"/>
      <c r="B35" s="77"/>
      <c r="C35" s="301" t="s">
        <v>2581</v>
      </c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291" t="s">
        <v>2620</v>
      </c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3"/>
    </row>
    <row r="36" spans="1:43" s="88" customFormat="1">
      <c r="A36" s="77"/>
      <c r="B36" s="77"/>
      <c r="C36" s="305" t="s">
        <v>2582</v>
      </c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291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3"/>
    </row>
    <row r="37" spans="1:43" s="88" customFormat="1" ht="45" customHeight="1">
      <c r="A37" s="77"/>
      <c r="B37" s="77"/>
      <c r="C37" s="301" t="s">
        <v>2583</v>
      </c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2" t="s">
        <v>2625</v>
      </c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4"/>
    </row>
    <row r="38" spans="1:43" s="88" customFormat="1" ht="51.75" customHeight="1">
      <c r="A38" s="77"/>
      <c r="B38" s="77"/>
      <c r="C38" s="301" t="s">
        <v>2584</v>
      </c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291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3"/>
    </row>
    <row r="39" spans="1:43" s="88" customFormat="1" ht="51" customHeight="1">
      <c r="A39" s="77"/>
      <c r="B39" s="77"/>
      <c r="C39" s="301" t="s">
        <v>2585</v>
      </c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291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3"/>
    </row>
    <row r="40" spans="1:43" s="88" customFormat="1" ht="49.5" customHeight="1">
      <c r="A40" s="77"/>
      <c r="B40" s="77"/>
      <c r="C40" s="301" t="s">
        <v>2586</v>
      </c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291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3"/>
    </row>
    <row r="41" spans="1:43" s="88" customFormat="1" ht="49.5" customHeight="1">
      <c r="A41" s="77"/>
      <c r="B41" s="77"/>
      <c r="C41" s="301" t="s">
        <v>2587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291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3"/>
    </row>
    <row r="42" spans="1:43" ht="21" customHeight="1">
      <c r="B42" s="77" t="str">
        <f>IF(ISERROR(ABS(LOG(ABS(SUM(B9:B41)),EXP(3)))),"",ABS(LOG(ABS(SUM(B9:B41)),EXP(3))))</f>
        <v/>
      </c>
    </row>
    <row r="43" spans="1:43" ht="23.25" customHeight="1">
      <c r="B43" s="78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AH43" s="173"/>
      <c r="AI43" s="89"/>
      <c r="AJ43" s="89"/>
      <c r="AK43" s="89"/>
    </row>
    <row r="44" spans="1:43" s="91" customFormat="1" ht="24" customHeight="1">
      <c r="A44" s="90"/>
      <c r="B44" s="90"/>
      <c r="C44" s="310" t="s">
        <v>2149</v>
      </c>
      <c r="D44" s="310"/>
      <c r="E44" s="310"/>
      <c r="F44" s="310"/>
      <c r="G44" s="310"/>
      <c r="H44" s="310"/>
      <c r="I44" s="310"/>
      <c r="J44" s="310"/>
      <c r="K44" s="310"/>
      <c r="L44" s="310"/>
      <c r="T44" s="100"/>
      <c r="AC44" s="100" t="s">
        <v>2151</v>
      </c>
      <c r="AH44" s="100"/>
      <c r="AI44" s="92"/>
      <c r="AJ44" s="277" t="s">
        <v>2150</v>
      </c>
      <c r="AK44" s="277"/>
      <c r="AL44" s="277"/>
      <c r="AM44" s="277"/>
      <c r="AN44" s="277"/>
      <c r="AO44" s="277"/>
      <c r="AP44" s="277"/>
      <c r="AQ44" s="277"/>
    </row>
    <row r="45" spans="1:43">
      <c r="C45" s="279" t="s">
        <v>2621</v>
      </c>
      <c r="D45" s="279"/>
      <c r="E45" s="279"/>
      <c r="F45" s="279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AJ45" s="279" t="s">
        <v>2622</v>
      </c>
      <c r="AK45" s="279"/>
      <c r="AL45" s="279"/>
      <c r="AM45" s="279"/>
      <c r="AN45" s="279"/>
      <c r="AO45" s="279"/>
      <c r="AP45" s="279"/>
      <c r="AQ45" s="279"/>
    </row>
    <row r="46" spans="1:43" ht="32.25" customHeight="1">
      <c r="H46" s="93"/>
      <c r="I46" s="93"/>
      <c r="J46" s="93"/>
      <c r="K46" s="93"/>
      <c r="L46" s="93"/>
      <c r="AJ46" s="276" t="s">
        <v>2594</v>
      </c>
      <c r="AK46" s="276"/>
      <c r="AL46" s="276"/>
      <c r="AM46" s="276"/>
      <c r="AN46" s="276"/>
      <c r="AO46" s="276"/>
      <c r="AP46" s="276"/>
      <c r="AQ46" s="276"/>
    </row>
    <row r="47" spans="1:43" ht="17.25" customHeight="1">
      <c r="C47" s="93"/>
      <c r="D47" s="93"/>
      <c r="E47" s="93"/>
      <c r="F47" s="93"/>
      <c r="G47" s="94"/>
      <c r="H47" s="93"/>
      <c r="I47" s="93"/>
      <c r="J47" s="93"/>
      <c r="K47" s="93"/>
      <c r="L47" s="93"/>
      <c r="AJ47" s="278" t="s">
        <v>2623</v>
      </c>
      <c r="AK47" s="278"/>
      <c r="AL47" s="278"/>
      <c r="AM47" s="278"/>
      <c r="AN47" s="278"/>
      <c r="AO47" s="278"/>
      <c r="AP47" s="278"/>
      <c r="AQ47" s="278"/>
    </row>
    <row r="48" spans="1:43" ht="33.75" customHeight="1">
      <c r="C48" s="93"/>
      <c r="D48" s="93"/>
      <c r="E48" s="93"/>
      <c r="F48" s="93"/>
      <c r="G48" s="94"/>
      <c r="H48" s="93"/>
      <c r="I48" s="93"/>
      <c r="J48" s="93"/>
      <c r="K48" s="93"/>
      <c r="L48" s="93"/>
    </row>
    <row r="49" spans="3:37" ht="33.75" customHeight="1">
      <c r="C49" s="93"/>
      <c r="D49" s="93"/>
      <c r="E49" s="93"/>
      <c r="F49" s="93"/>
      <c r="G49" s="94"/>
      <c r="H49" s="93"/>
      <c r="I49" s="93"/>
      <c r="J49" s="93"/>
      <c r="K49" s="93"/>
      <c r="L49" s="93"/>
    </row>
    <row r="50" spans="3:37" ht="72.75" customHeight="1"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AJ50" s="95"/>
      <c r="AK50" s="96"/>
    </row>
    <row r="51" spans="3:37" ht="72.75" customHeight="1">
      <c r="AJ51" s="95"/>
      <c r="AK51" s="96"/>
    </row>
    <row r="52" spans="3:37" ht="20.45" customHeight="1">
      <c r="C52" s="174"/>
      <c r="D52" s="175"/>
      <c r="E52" s="101"/>
      <c r="F52" s="101"/>
      <c r="G52" s="10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76"/>
      <c r="AJ52" s="95"/>
      <c r="AK52" s="96"/>
    </row>
    <row r="53" spans="3:37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</sheetData>
  <mergeCells count="81">
    <mergeCell ref="S25:AQ25"/>
    <mergeCell ref="S20:AQ20"/>
    <mergeCell ref="S21:AQ21"/>
    <mergeCell ref="S22:AQ22"/>
    <mergeCell ref="S23:AQ23"/>
    <mergeCell ref="S24:AQ24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C50:L50"/>
    <mergeCell ref="C44:L44"/>
    <mergeCell ref="C19:R19"/>
    <mergeCell ref="C45:F45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27:R27"/>
    <mergeCell ref="C28:R28"/>
    <mergeCell ref="S26:AQ26"/>
    <mergeCell ref="S27:AQ27"/>
    <mergeCell ref="S28:AQ28"/>
    <mergeCell ref="C29:R29"/>
    <mergeCell ref="C30:R30"/>
    <mergeCell ref="C31:R31"/>
    <mergeCell ref="S29:AQ29"/>
    <mergeCell ref="S30:AQ30"/>
    <mergeCell ref="S31:AQ31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41:R41"/>
    <mergeCell ref="S41:AQ41"/>
    <mergeCell ref="C38:R38"/>
    <mergeCell ref="C39:R39"/>
    <mergeCell ref="C40:R40"/>
    <mergeCell ref="S38:AQ38"/>
    <mergeCell ref="S39:AQ39"/>
    <mergeCell ref="S40:AQ40"/>
    <mergeCell ref="AJ46:AQ46"/>
    <mergeCell ref="AJ44:AQ44"/>
    <mergeCell ref="AJ47:AQ47"/>
    <mergeCell ref="AJ45:AQ45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</mergeCells>
  <conditionalFormatting sqref="C4:C5">
    <cfRule type="expression" dxfId="75" priority="5">
      <formula>OR(LEFT(#REF!,5)="Reviz",LEFT(#REF!,6)="Izjava")</formula>
    </cfRule>
    <cfRule type="expression" dxfId="74" priority="6">
      <formula>OR(LEFT(#REF!,5)="Reviz",LEFT(#REF!,6)="Izjava")</formula>
    </cfRule>
  </conditionalFormatting>
  <conditionalFormatting sqref="C7">
    <cfRule type="expression" dxfId="73" priority="4">
      <formula>OR(LEFT(#REF!,5)="Reviz",LEFT(#REF!,6)="Izjava")</formula>
    </cfRule>
  </conditionalFormatting>
  <conditionalFormatting sqref="C9">
    <cfRule type="expression" dxfId="72" priority="2">
      <formula>OR(LEFT(#REF!,5)="Reviz",LEFT(#REF!,6)="Izjava")</formula>
    </cfRule>
  </conditionalFormatting>
  <conditionalFormatting sqref="C52">
    <cfRule type="expression" dxfId="71" priority="7">
      <formula>OR(LEFT(#REF!,5)="Reviz",LEFT(#REF!,6)="Izjava")</formula>
    </cfRule>
    <cfRule type="containsText" dxfId="70" priority="8" operator="containsText" text="Obrazac prazan">
      <formula>NOT(ISERROR(SEARCH("Obrazac prazan",C52)))</formula>
    </cfRule>
  </conditionalFormatting>
  <conditionalFormatting sqref="C46:AH53 C1:AH1 C2:AC2 S9:S41 C10:C41 C42:AH44 C45 G45:AH45">
    <cfRule type="expression" dxfId="69" priority="9">
      <formula>OR(LEFT(#REF!,5)="Reviz",LEFT(#REF!,6)="Izjava")</formula>
    </cfRule>
  </conditionalFormatting>
  <conditionalFormatting sqref="S7">
    <cfRule type="expression" dxfId="68" priority="3">
      <formula>OR(LEFT(#REF!,5)="Reviz",LEFT(#REF!,6)="Izjava")</formula>
    </cfRule>
  </conditionalFormatting>
  <conditionalFormatting sqref="X1:AG1 X2:AC2 C42:AH42 C46:AH47 C48:W49 C50:AH51 AJ1">
    <cfRule type="expression" dxfId="67" priority="10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>
    <tabColor rgb="FF0F932E"/>
  </sheetPr>
  <dimension ref="A1:AII156"/>
  <sheetViews>
    <sheetView showGridLines="0" topLeftCell="E82" workbookViewId="0">
      <selection activeCell="F114" sqref="F114"/>
    </sheetView>
  </sheetViews>
  <sheetFormatPr defaultColWidth="7.5703125" defaultRowHeight="14.25"/>
  <cols>
    <col min="1" max="2" width="7.5703125" style="45" hidden="1" customWidth="1"/>
    <col min="3" max="3" width="11" style="45" hidden="1" customWidth="1"/>
    <col min="4" max="4" width="7.5703125" style="45" hidden="1" customWidth="1"/>
    <col min="5" max="5" width="7.7109375" style="53" customWidth="1"/>
    <col min="6" max="6" width="75.28515625" style="52" customWidth="1"/>
    <col min="7" max="8" width="8" style="52" customWidth="1"/>
    <col min="9" max="9" width="19.28515625" style="38" customWidth="1"/>
    <col min="10" max="10" width="23.7109375" style="37" customWidth="1"/>
    <col min="11" max="919" width="7.5703125" style="37" customWidth="1"/>
    <col min="920" max="920" width="7.5703125" style="46" customWidth="1"/>
    <col min="921" max="16384" width="7.5703125" style="46"/>
  </cols>
  <sheetData>
    <row r="1" spans="1:919" s="36" customFormat="1" ht="15" customHeight="1">
      <c r="A1" s="39"/>
      <c r="B1" s="39"/>
      <c r="C1" s="39"/>
      <c r="D1" s="39"/>
      <c r="E1" s="316" t="s">
        <v>2624</v>
      </c>
      <c r="F1" s="316"/>
      <c r="G1" s="117"/>
      <c r="H1" s="117"/>
      <c r="I1" s="104"/>
      <c r="J1" s="252" t="s">
        <v>2541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>
      <c r="A2" s="42"/>
      <c r="B2" s="42"/>
      <c r="C2" s="42"/>
      <c r="D2" s="42"/>
      <c r="E2" s="241" t="s">
        <v>2539</v>
      </c>
      <c r="F2" s="102"/>
      <c r="G2" s="102"/>
      <c r="H2" s="104"/>
      <c r="I2" s="106"/>
      <c r="J2" s="242" t="s">
        <v>2542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>
      <c r="A3" s="39"/>
      <c r="B3" s="39"/>
      <c r="C3" s="39"/>
      <c r="D3" s="39"/>
      <c r="E3" s="317" t="s">
        <v>2607</v>
      </c>
      <c r="F3" s="317"/>
      <c r="G3" s="117"/>
      <c r="H3" s="105"/>
      <c r="I3" s="104"/>
      <c r="J3" s="24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>
      <c r="A4" s="42"/>
      <c r="B4" s="42"/>
      <c r="C4" s="42"/>
      <c r="D4" s="42"/>
      <c r="E4" s="241" t="s">
        <v>2540</v>
      </c>
      <c r="F4" s="102"/>
      <c r="G4" s="102"/>
      <c r="H4" s="102"/>
      <c r="I4" s="106"/>
      <c r="J4" s="2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>
      <c r="A5" s="39"/>
      <c r="B5" s="39"/>
      <c r="C5" s="39"/>
      <c r="D5" s="39"/>
      <c r="E5" s="317" t="s">
        <v>885</v>
      </c>
      <c r="F5" s="317"/>
      <c r="G5" s="244"/>
      <c r="H5" s="117"/>
      <c r="I5" s="10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>
      <c r="A6" s="42"/>
      <c r="B6" s="42"/>
      <c r="C6" s="42"/>
      <c r="D6" s="42"/>
      <c r="E6" s="241" t="s">
        <v>7</v>
      </c>
      <c r="H6" s="102"/>
      <c r="I6" s="106"/>
      <c r="J6" s="2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>
      <c r="A7" s="42"/>
      <c r="B7" s="42"/>
      <c r="C7" s="42"/>
      <c r="D7" s="42"/>
      <c r="E7" s="317">
        <v>200598340009</v>
      </c>
      <c r="F7" s="317"/>
      <c r="H7" s="102"/>
      <c r="I7" s="106"/>
      <c r="J7" s="2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>
      <c r="A8" s="42"/>
      <c r="B8" s="42"/>
      <c r="C8" s="42"/>
      <c r="D8" s="42"/>
      <c r="E8" s="241" t="s">
        <v>1970</v>
      </c>
      <c r="H8" s="102"/>
      <c r="I8" s="106"/>
      <c r="J8" s="2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>
      <c r="A9" s="42"/>
      <c r="B9" s="42"/>
      <c r="C9" s="42"/>
      <c r="D9" s="42"/>
      <c r="E9" s="317">
        <v>4200598340009</v>
      </c>
      <c r="F9" s="317"/>
      <c r="G9" s="102"/>
      <c r="H9" s="102"/>
      <c r="I9" s="10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>
      <c r="A10" s="42"/>
      <c r="B10" s="42"/>
      <c r="C10" s="42"/>
      <c r="D10" s="42"/>
      <c r="E10" s="241" t="s">
        <v>2546</v>
      </c>
      <c r="F10" s="110"/>
      <c r="G10" s="102"/>
      <c r="H10" s="102"/>
      <c r="I10" s="106"/>
      <c r="J10" s="10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>
      <c r="A11" s="42"/>
      <c r="B11" s="42"/>
      <c r="C11" s="42"/>
      <c r="D11" s="42"/>
      <c r="E11" s="317"/>
      <c r="F11" s="317"/>
      <c r="G11" s="102"/>
      <c r="H11" s="102"/>
      <c r="I11" s="106"/>
      <c r="J11" s="10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>
      <c r="E12" s="318" t="s">
        <v>1971</v>
      </c>
      <c r="F12" s="318"/>
      <c r="G12" s="318"/>
      <c r="H12" s="318"/>
      <c r="I12" s="318"/>
      <c r="J12" s="318"/>
    </row>
    <row r="13" spans="1:919" ht="13.5" customHeight="1">
      <c r="E13" s="318" t="s">
        <v>1972</v>
      </c>
      <c r="F13" s="318"/>
      <c r="G13" s="318"/>
      <c r="H13" s="318"/>
      <c r="I13" s="318"/>
      <c r="J13" s="318"/>
    </row>
    <row r="14" spans="1:919" ht="15" customHeight="1">
      <c r="E14" s="319" t="s">
        <v>2602</v>
      </c>
      <c r="F14" s="319"/>
      <c r="G14" s="319"/>
      <c r="H14" s="319"/>
      <c r="I14" s="319"/>
      <c r="J14" s="319"/>
    </row>
    <row r="15" spans="1:919">
      <c r="E15" s="47"/>
      <c r="F15" s="48"/>
      <c r="G15" s="48"/>
      <c r="H15" s="48"/>
      <c r="J15" s="142" t="s">
        <v>1973</v>
      </c>
    </row>
    <row r="16" spans="1:919" ht="27.2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96" t="s">
        <v>2596</v>
      </c>
      <c r="J16" s="196" t="s">
        <v>2597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>
      <c r="E18" s="183"/>
      <c r="F18" s="184" t="s">
        <v>1977</v>
      </c>
      <c r="G18" s="184"/>
      <c r="H18" s="185"/>
      <c r="I18" s="111"/>
      <c r="J18" s="111"/>
    </row>
    <row r="19" spans="1:919" ht="12.75" customHeight="1">
      <c r="A19" s="45">
        <v>0.02</v>
      </c>
      <c r="B19" s="45">
        <v>1.26</v>
      </c>
      <c r="C19" s="45">
        <f>IF(LEN(I19)=0,"",1+ABS((I19*A19)/LEN(I19))+A19)</f>
        <v>376598.32000000007</v>
      </c>
      <c r="D19" s="45">
        <f>IF(LEN(J19)=0,"",1+ABS((J19*B19)/LEN(J19))+B19)</f>
        <v>24653977.760000002</v>
      </c>
      <c r="E19" s="186" t="s">
        <v>1978</v>
      </c>
      <c r="F19" s="187" t="s">
        <v>1979</v>
      </c>
      <c r="G19" s="184"/>
      <c r="H19" s="179" t="s">
        <v>35</v>
      </c>
      <c r="I19" s="194">
        <f>IFERROR(IF(AND(I20,I27,I32,I33,I43,I44,I45,I46,I47,I48,I51,I56,I57)="","",SUM(I20,I27,I32,I33,I43,I44,I45,I46,I47,I48,I51,I56,I57)),"")</f>
        <v>169468785</v>
      </c>
      <c r="J19" s="194">
        <f>IFERROR(IF(AND(J20,J27,J32,J33,J43,J44,J45,J46,J47,J48,J51,J56,J57)="","",SUM(J20,J27,J32,J33,J43,J44,J45,J46,J47,J48,J51,J56,J57)),"")</f>
        <v>176099825</v>
      </c>
    </row>
    <row r="20" spans="1:919" ht="12.75" customHeight="1">
      <c r="A20" s="45">
        <v>0.03</v>
      </c>
      <c r="B20" s="45">
        <v>1.27</v>
      </c>
      <c r="C20" s="45">
        <f t="shared" ref="C20:D35" si="0">IF(LEN(I20)=0,"",1+ABS((I20*A20)/LEN(I20))+A20)</f>
        <v>391811.98666666669</v>
      </c>
      <c r="D20" s="45">
        <f t="shared" si="0"/>
        <v>16745647.806666669</v>
      </c>
      <c r="E20" s="183" t="s">
        <v>1980</v>
      </c>
      <c r="F20" s="188" t="s">
        <v>1981</v>
      </c>
      <c r="G20" s="188"/>
      <c r="H20" s="185" t="s">
        <v>1982</v>
      </c>
      <c r="I20" s="111">
        <f t="array" ref="I20">IF(AND(ISBLANK(I21:I26)),"",SUM(I21:I26))</f>
        <v>117543287</v>
      </c>
      <c r="J20" s="111">
        <f t="array" ref="J20">IF(AND(ISBLANK(J21:J26)),"",SUM(J21:J26))</f>
        <v>118669929</v>
      </c>
    </row>
    <row r="21" spans="1:919" ht="12.75" customHeight="1">
      <c r="A21" s="45">
        <v>0.04</v>
      </c>
      <c r="B21" s="45">
        <v>1.28</v>
      </c>
      <c r="C21" s="45">
        <f t="shared" si="0"/>
        <v>49529.731428571431</v>
      </c>
      <c r="D21" s="45">
        <f t="shared" si="0"/>
        <v>424692.01714285719</v>
      </c>
      <c r="E21" s="183" t="s">
        <v>1983</v>
      </c>
      <c r="F21" s="189" t="s">
        <v>1984</v>
      </c>
      <c r="G21" s="188"/>
      <c r="H21" s="185" t="s">
        <v>57</v>
      </c>
      <c r="I21" s="112">
        <v>8667521</v>
      </c>
      <c r="J21" s="112">
        <v>2322522</v>
      </c>
    </row>
    <row r="22" spans="1:919" ht="12.75" customHeight="1">
      <c r="A22" s="45">
        <v>0.05</v>
      </c>
      <c r="B22" s="45">
        <v>1.29</v>
      </c>
      <c r="C22" s="45">
        <f t="shared" si="0"/>
        <v>408463.43125000002</v>
      </c>
      <c r="D22" s="45">
        <f t="shared" si="0"/>
        <v>10290168.782499999</v>
      </c>
      <c r="E22" s="183" t="s">
        <v>1985</v>
      </c>
      <c r="F22" s="189" t="s">
        <v>1986</v>
      </c>
      <c r="G22" s="188"/>
      <c r="H22" s="185" t="s">
        <v>1987</v>
      </c>
      <c r="I22" s="112">
        <v>65353981</v>
      </c>
      <c r="J22" s="112">
        <v>63814986</v>
      </c>
    </row>
    <row r="23" spans="1:919" ht="12.75" customHeight="1">
      <c r="A23" s="45">
        <v>0.06</v>
      </c>
      <c r="B23" s="45">
        <v>1.3</v>
      </c>
      <c r="C23" s="45">
        <f t="shared" si="0"/>
        <v>247075.92249999999</v>
      </c>
      <c r="D23" s="45">
        <f t="shared" si="0"/>
        <v>4962003.0125000002</v>
      </c>
      <c r="E23" s="183" t="s">
        <v>1988</v>
      </c>
      <c r="F23" s="189" t="s">
        <v>1989</v>
      </c>
      <c r="G23" s="188"/>
      <c r="H23" s="185" t="s">
        <v>1990</v>
      </c>
      <c r="I23" s="112">
        <v>32943315</v>
      </c>
      <c r="J23" s="112">
        <v>30535389</v>
      </c>
    </row>
    <row r="24" spans="1:919" ht="12.75" customHeight="1">
      <c r="A24" s="45">
        <v>7.0000000000000007E-2</v>
      </c>
      <c r="B24" s="45">
        <v>1.31</v>
      </c>
      <c r="C24" s="45">
        <f t="shared" si="0"/>
        <v>7287.1833333333343</v>
      </c>
      <c r="D24" s="45">
        <f t="shared" si="0"/>
        <v>126815.33166666667</v>
      </c>
      <c r="E24" s="183" t="s">
        <v>1991</v>
      </c>
      <c r="F24" s="189" t="s">
        <v>1992</v>
      </c>
      <c r="G24" s="188"/>
      <c r="H24" s="185" t="s">
        <v>1993</v>
      </c>
      <c r="I24" s="112">
        <v>624524</v>
      </c>
      <c r="J24" s="112">
        <v>580823</v>
      </c>
    </row>
    <row r="25" spans="1:919" ht="12.75" customHeight="1">
      <c r="A25" s="45">
        <v>0.08</v>
      </c>
      <c r="B25" s="45">
        <v>1.32</v>
      </c>
      <c r="C25" s="45">
        <f t="shared" si="0"/>
        <v>6165.12</v>
      </c>
      <c r="D25" s="45">
        <f t="shared" si="0"/>
        <v>101708.98000000003</v>
      </c>
      <c r="E25" s="183" t="s">
        <v>1994</v>
      </c>
      <c r="F25" s="189" t="s">
        <v>1995</v>
      </c>
      <c r="G25" s="188"/>
      <c r="H25" s="185" t="s">
        <v>1996</v>
      </c>
      <c r="I25" s="112">
        <v>462303</v>
      </c>
      <c r="J25" s="112">
        <v>462303</v>
      </c>
    </row>
    <row r="26" spans="1:919" ht="12.75" customHeight="1">
      <c r="A26" s="45">
        <v>0.09</v>
      </c>
      <c r="B26" s="45">
        <v>1.33</v>
      </c>
      <c r="C26" s="45">
        <f t="shared" si="0"/>
        <v>122036.5</v>
      </c>
      <c r="D26" s="45">
        <f t="shared" si="0"/>
        <v>3483589.2025000001</v>
      </c>
      <c r="E26" s="183" t="s">
        <v>1997</v>
      </c>
      <c r="F26" s="189" t="s">
        <v>1998</v>
      </c>
      <c r="G26" s="188"/>
      <c r="H26" s="185" t="s">
        <v>76</v>
      </c>
      <c r="I26" s="112">
        <v>9491643</v>
      </c>
      <c r="J26" s="112">
        <v>20953906</v>
      </c>
    </row>
    <row r="27" spans="1:919" ht="12.75" customHeight="1">
      <c r="A27" s="45">
        <v>0.1</v>
      </c>
      <c r="B27" s="45">
        <v>1.34</v>
      </c>
      <c r="C27" s="45">
        <f t="shared" si="0"/>
        <v>31158.542857142857</v>
      </c>
      <c r="D27" s="45">
        <f t="shared" si="0"/>
        <v>549108.11428571434</v>
      </c>
      <c r="E27" s="183" t="s">
        <v>1999</v>
      </c>
      <c r="F27" s="188" t="s">
        <v>2000</v>
      </c>
      <c r="G27" s="184"/>
      <c r="H27" s="185" t="s">
        <v>2001</v>
      </c>
      <c r="I27" s="111">
        <f t="array" ref="I27">IF(AND(ISBLANK(I28:I31)),"",SUM(I28:I31))</f>
        <v>2181021</v>
      </c>
      <c r="J27" s="111">
        <f t="array" ref="J27">IF(AND(ISBLANK(J28:J31)),"",SUM(J28:J31))</f>
        <v>2868463</v>
      </c>
    </row>
    <row r="28" spans="1:919" ht="12.75" customHeight="1">
      <c r="A28" s="45">
        <v>0.11</v>
      </c>
      <c r="B28" s="45">
        <v>1.35</v>
      </c>
      <c r="C28" s="45">
        <f t="shared" si="0"/>
        <v>1.1100000000000001</v>
      </c>
      <c r="D28" s="45">
        <f t="shared" si="0"/>
        <v>2.35</v>
      </c>
      <c r="E28" s="183" t="s">
        <v>2002</v>
      </c>
      <c r="F28" s="189" t="s">
        <v>1984</v>
      </c>
      <c r="G28" s="188"/>
      <c r="H28" s="185" t="s">
        <v>2003</v>
      </c>
      <c r="I28" s="112">
        <v>0</v>
      </c>
      <c r="J28" s="112">
        <v>0</v>
      </c>
    </row>
    <row r="29" spans="1:919" ht="12.75" customHeight="1">
      <c r="A29" s="45">
        <v>0.12</v>
      </c>
      <c r="B29" s="45">
        <v>1.36</v>
      </c>
      <c r="C29" s="45">
        <f t="shared" si="0"/>
        <v>12388.300000000001</v>
      </c>
      <c r="D29" s="45">
        <f t="shared" si="0"/>
        <v>213506.04</v>
      </c>
      <c r="E29" s="183" t="s">
        <v>2004</v>
      </c>
      <c r="F29" s="189" t="s">
        <v>1986</v>
      </c>
      <c r="G29" s="188"/>
      <c r="H29" s="185" t="s">
        <v>95</v>
      </c>
      <c r="I29" s="112">
        <v>619359</v>
      </c>
      <c r="J29" s="112">
        <v>941928</v>
      </c>
    </row>
    <row r="30" spans="1:919" ht="12.75" customHeight="1">
      <c r="A30" s="45">
        <v>0.13</v>
      </c>
      <c r="B30" s="45">
        <v>1.37</v>
      </c>
      <c r="C30" s="45">
        <f t="shared" si="0"/>
        <v>29003.424285714285</v>
      </c>
      <c r="D30" s="45">
        <f t="shared" si="0"/>
        <v>377052.79142857145</v>
      </c>
      <c r="E30" s="183" t="s">
        <v>2005</v>
      </c>
      <c r="F30" s="189" t="s">
        <v>2006</v>
      </c>
      <c r="G30" s="188"/>
      <c r="H30" s="185" t="s">
        <v>274</v>
      </c>
      <c r="I30" s="112">
        <v>1561662</v>
      </c>
      <c r="J30" s="112">
        <v>1926535</v>
      </c>
    </row>
    <row r="31" spans="1:919" ht="12.75" customHeight="1">
      <c r="A31" s="45">
        <v>0.14000000000000001</v>
      </c>
      <c r="B31" s="45">
        <v>1.38</v>
      </c>
      <c r="C31" s="45">
        <f t="shared" si="0"/>
        <v>1.1400000000000001</v>
      </c>
      <c r="D31" s="45">
        <f t="shared" si="0"/>
        <v>2.38</v>
      </c>
      <c r="E31" s="183" t="s">
        <v>2007</v>
      </c>
      <c r="F31" s="189" t="s">
        <v>2008</v>
      </c>
      <c r="G31" s="188"/>
      <c r="H31" s="185" t="s">
        <v>110</v>
      </c>
      <c r="I31" s="112">
        <v>0</v>
      </c>
      <c r="J31" s="112">
        <v>0</v>
      </c>
    </row>
    <row r="32" spans="1:919" ht="12.75" customHeight="1">
      <c r="A32" s="45">
        <v>0.15</v>
      </c>
      <c r="B32" s="45">
        <v>1.39</v>
      </c>
      <c r="C32" s="45">
        <f t="shared" si="0"/>
        <v>52671.828571428574</v>
      </c>
      <c r="D32" s="45">
        <f t="shared" si="0"/>
        <v>505229.85999999993</v>
      </c>
      <c r="E32" s="183" t="s">
        <v>2009</v>
      </c>
      <c r="F32" s="188" t="s">
        <v>2010</v>
      </c>
      <c r="G32" s="188"/>
      <c r="H32" s="185" t="s">
        <v>2011</v>
      </c>
      <c r="I32" s="112">
        <v>2457965</v>
      </c>
      <c r="J32" s="112">
        <v>2544311</v>
      </c>
    </row>
    <row r="33" spans="1:919" ht="12.75" customHeight="1">
      <c r="A33" s="45">
        <v>0.16</v>
      </c>
      <c r="B33" s="45">
        <v>1.4</v>
      </c>
      <c r="C33" s="45">
        <f t="shared" si="0"/>
        <v>659984.16</v>
      </c>
      <c r="D33" s="45">
        <f t="shared" si="0"/>
        <v>6413521.4000000004</v>
      </c>
      <c r="E33" s="183" t="s">
        <v>2012</v>
      </c>
      <c r="F33" s="188" t="s">
        <v>2013</v>
      </c>
      <c r="G33" s="188"/>
      <c r="H33" s="185" t="s">
        <v>2014</v>
      </c>
      <c r="I33" s="111">
        <f t="array" ref="I33">IF(AND(ISBLANK(I34:I37)),"",SUM(I34:I37))</f>
        <v>32999150</v>
      </c>
      <c r="J33" s="111">
        <f t="array" ref="J33">IF(AND(ISBLANK(J34:J37)),"",SUM(J34:J37))</f>
        <v>36648680</v>
      </c>
    </row>
    <row r="34" spans="1:919" ht="12.75" customHeight="1">
      <c r="A34" s="45">
        <v>0.17</v>
      </c>
      <c r="B34" s="45">
        <v>1.41</v>
      </c>
      <c r="C34" s="45">
        <f t="shared" si="0"/>
        <v>1.17</v>
      </c>
      <c r="D34" s="45">
        <f t="shared" si="0"/>
        <v>2.41</v>
      </c>
      <c r="E34" s="183" t="s">
        <v>2015</v>
      </c>
      <c r="F34" s="189" t="s">
        <v>2016</v>
      </c>
      <c r="G34" s="188"/>
      <c r="H34" s="185" t="s">
        <v>125</v>
      </c>
      <c r="I34" s="112">
        <v>0</v>
      </c>
      <c r="J34" s="112">
        <v>0</v>
      </c>
    </row>
    <row r="35" spans="1:919" ht="12.75" customHeight="1">
      <c r="A35" s="45">
        <v>0.18</v>
      </c>
      <c r="B35" s="45">
        <v>1.42</v>
      </c>
      <c r="C35" s="45">
        <f t="shared" si="0"/>
        <v>359847.27999999997</v>
      </c>
      <c r="D35" s="45">
        <f t="shared" si="0"/>
        <v>2952473.1649999996</v>
      </c>
      <c r="E35" s="183" t="s">
        <v>2017</v>
      </c>
      <c r="F35" s="190" t="s">
        <v>2018</v>
      </c>
      <c r="G35" s="191"/>
      <c r="H35" s="185" t="s">
        <v>141</v>
      </c>
      <c r="I35" s="112">
        <v>15993160</v>
      </c>
      <c r="J35" s="113">
        <v>16633638</v>
      </c>
    </row>
    <row r="36" spans="1:919" ht="12.75" customHeight="1">
      <c r="A36" s="45">
        <v>0.2</v>
      </c>
      <c r="B36" s="45">
        <v>1.43</v>
      </c>
      <c r="C36" s="45">
        <f>IF(LEN(I36)=0,"",1+ABS((I36*A36)/LEN(I36))+A36)</f>
        <v>43581.085714285713</v>
      </c>
      <c r="D36" s="45">
        <f>IF(LEN(J36)=0,"",1+ABS((J36*B36)/LEN(J36))+B36)</f>
        <v>459758.87</v>
      </c>
      <c r="E36" s="183" t="s">
        <v>2019</v>
      </c>
      <c r="F36" s="190" t="s">
        <v>2020</v>
      </c>
      <c r="G36" s="191"/>
      <c r="H36" s="185" t="s">
        <v>156</v>
      </c>
      <c r="I36" s="112">
        <v>1525296</v>
      </c>
      <c r="J36" s="113">
        <v>2250556</v>
      </c>
    </row>
    <row r="37" spans="1:919" ht="12.75" customHeight="1">
      <c r="A37" s="45">
        <v>0.22</v>
      </c>
      <c r="B37" s="45">
        <v>1.44</v>
      </c>
      <c r="C37" s="45">
        <f>IF(LEN(I37)=0,"",1+ABS((I37*A37)/LEN(I37))+A37)</f>
        <v>425720.30499999999</v>
      </c>
      <c r="D37" s="45">
        <f>IF(LEN(J37)=0,"",1+ABS((J37*B37)/LEN(J37))+B37)</f>
        <v>3197609.92</v>
      </c>
      <c r="E37" s="183" t="s">
        <v>2021</v>
      </c>
      <c r="F37" s="190" t="s">
        <v>2022</v>
      </c>
      <c r="G37" s="191"/>
      <c r="H37" s="185" t="s">
        <v>184</v>
      </c>
      <c r="I37" s="112">
        <v>15480694</v>
      </c>
      <c r="J37" s="113">
        <v>17764486</v>
      </c>
    </row>
    <row r="38" spans="1:919" ht="3.75" customHeight="1">
      <c r="E38" s="37"/>
      <c r="F38" s="37"/>
      <c r="G38" s="37"/>
      <c r="H38" s="37"/>
      <c r="I38" s="37"/>
    </row>
    <row r="39" spans="1:919" ht="22.5">
      <c r="E39" s="37"/>
      <c r="F39" s="37"/>
      <c r="G39" s="37"/>
      <c r="H39" s="37"/>
      <c r="I39" s="37"/>
      <c r="J39" s="34"/>
    </row>
    <row r="40" spans="1:919" s="146" customFormat="1" ht="17.25" customHeight="1">
      <c r="E40" s="147"/>
      <c r="J40" s="148" t="s">
        <v>2023</v>
      </c>
    </row>
    <row r="41" spans="1:919" ht="27.2" customHeight="1">
      <c r="E41" s="177" t="s">
        <v>1974</v>
      </c>
      <c r="F41" s="178" t="s">
        <v>1969</v>
      </c>
      <c r="G41" s="178" t="s">
        <v>1975</v>
      </c>
      <c r="H41" s="179" t="s">
        <v>1976</v>
      </c>
      <c r="I41" s="179" t="str">
        <f>I16</f>
        <v>Iznos tekuće godine</v>
      </c>
      <c r="J41" s="179" t="str">
        <f>J16</f>
        <v>Iznos prethodne godine (početno stanje)</v>
      </c>
      <c r="K41" s="50"/>
    </row>
    <row r="42" spans="1:919" s="51" customFormat="1" ht="13.5" customHeight="1">
      <c r="A42" s="45"/>
      <c r="B42" s="45"/>
      <c r="C42" s="45"/>
      <c r="D42" s="45"/>
      <c r="E42" s="180">
        <v>1</v>
      </c>
      <c r="F42" s="181">
        <v>2</v>
      </c>
      <c r="G42" s="181">
        <v>3</v>
      </c>
      <c r="H42" s="182">
        <v>4</v>
      </c>
      <c r="I42" s="182">
        <v>5</v>
      </c>
      <c r="J42" s="182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>
      <c r="A43" s="45">
        <v>0.23</v>
      </c>
      <c r="B43" s="45">
        <v>1.45</v>
      </c>
      <c r="C43" s="45">
        <f>IF(LEN(I43)=0,"",1+ABS((I43*A43)/LEN(I43))+A43)</f>
        <v>1.23</v>
      </c>
      <c r="D43" s="45">
        <f>IF(LEN(J43)=0,"",1+ABS((J43*B43)/LEN(J43))+B43)</f>
        <v>2.4500000000000002</v>
      </c>
      <c r="E43" s="183" t="s">
        <v>2024</v>
      </c>
      <c r="F43" s="192" t="s">
        <v>2025</v>
      </c>
      <c r="G43" s="185"/>
      <c r="H43" s="185" t="s">
        <v>2026</v>
      </c>
      <c r="I43" s="112">
        <v>0</v>
      </c>
      <c r="J43" s="112">
        <v>0</v>
      </c>
    </row>
    <row r="44" spans="1:919" ht="13.5" customHeight="1">
      <c r="A44" s="45">
        <v>0.28000000000000003</v>
      </c>
      <c r="B44" s="45">
        <v>1.46</v>
      </c>
      <c r="C44" s="45">
        <f t="shared" ref="C44:D64" si="1">IF(LEN(I44)=0,"",1+ABS((I44*A44)/LEN(I44))+A44)</f>
        <v>254491.84000000003</v>
      </c>
      <c r="D44" s="45">
        <f t="shared" si="1"/>
        <v>1265700.2371428569</v>
      </c>
      <c r="E44" s="183" t="s">
        <v>2027</v>
      </c>
      <c r="F44" s="192" t="s">
        <v>2028</v>
      </c>
      <c r="G44" s="185"/>
      <c r="H44" s="185" t="s">
        <v>199</v>
      </c>
      <c r="I44" s="112">
        <v>6362264</v>
      </c>
      <c r="J44" s="112">
        <v>6068414</v>
      </c>
    </row>
    <row r="45" spans="1:919" ht="13.5" customHeight="1">
      <c r="A45" s="45">
        <v>0.28999999999999998</v>
      </c>
      <c r="B45" s="45">
        <v>1.47</v>
      </c>
      <c r="C45" s="45">
        <f t="shared" si="1"/>
        <v>205945.2457142857</v>
      </c>
      <c r="D45" s="45">
        <f t="shared" si="1"/>
        <v>1043925.2799999999</v>
      </c>
      <c r="E45" s="183" t="s">
        <v>2029</v>
      </c>
      <c r="F45" s="188" t="s">
        <v>2030</v>
      </c>
      <c r="G45" s="185"/>
      <c r="H45" s="185" t="s">
        <v>2031</v>
      </c>
      <c r="I45" s="112">
        <v>4971061</v>
      </c>
      <c r="J45" s="112">
        <v>4971061</v>
      </c>
    </row>
    <row r="46" spans="1:919" ht="13.5" customHeight="1">
      <c r="A46" s="45">
        <v>0.3</v>
      </c>
      <c r="B46" s="45">
        <v>1.48</v>
      </c>
      <c r="C46" s="45">
        <f t="shared" si="1"/>
        <v>1.3</v>
      </c>
      <c r="D46" s="45">
        <f t="shared" si="1"/>
        <v>2.48</v>
      </c>
      <c r="E46" s="183" t="s">
        <v>2032</v>
      </c>
      <c r="F46" s="188" t="s">
        <v>2033</v>
      </c>
      <c r="G46" s="185"/>
      <c r="H46" s="185" t="s">
        <v>224</v>
      </c>
      <c r="I46" s="112">
        <v>0</v>
      </c>
      <c r="J46" s="112">
        <v>0</v>
      </c>
    </row>
    <row r="47" spans="1:919" ht="13.5" customHeight="1">
      <c r="A47" s="45">
        <v>0.31</v>
      </c>
      <c r="B47" s="45">
        <v>1.49</v>
      </c>
      <c r="C47" s="45">
        <f t="shared" si="1"/>
        <v>1.31</v>
      </c>
      <c r="D47" s="45">
        <f t="shared" si="1"/>
        <v>2.4900000000000002</v>
      </c>
      <c r="E47" s="183" t="s">
        <v>2034</v>
      </c>
      <c r="F47" s="188" t="s">
        <v>2035</v>
      </c>
      <c r="G47" s="185"/>
      <c r="H47" s="185" t="s">
        <v>2036</v>
      </c>
      <c r="I47" s="112">
        <v>0</v>
      </c>
      <c r="J47" s="112">
        <v>0</v>
      </c>
    </row>
    <row r="48" spans="1:919" ht="13.5" customHeight="1">
      <c r="A48" s="45">
        <v>0.32</v>
      </c>
      <c r="B48" s="45">
        <v>1.5</v>
      </c>
      <c r="C48" s="45">
        <f t="shared" si="1"/>
        <v>87.399999999999991</v>
      </c>
      <c r="D48" s="45">
        <f t="shared" si="1"/>
        <v>406</v>
      </c>
      <c r="E48" s="183" t="s">
        <v>2037</v>
      </c>
      <c r="F48" s="188" t="s">
        <v>2038</v>
      </c>
      <c r="G48" s="185"/>
      <c r="H48" s="185" t="s">
        <v>625</v>
      </c>
      <c r="I48" s="111">
        <f t="array" ref="I48">IF(AND(ISBLANK(I49:I50)),"",SUM(I49:I50))</f>
        <v>807</v>
      </c>
      <c r="J48" s="111">
        <f t="array" ref="J48">IF(AND(ISBLANK(J49:J50)),"",SUM(J49:J50))</f>
        <v>807</v>
      </c>
    </row>
    <row r="49" spans="1:10" ht="13.5" customHeight="1">
      <c r="A49" s="45">
        <v>0.33</v>
      </c>
      <c r="B49" s="45">
        <v>1.51</v>
      </c>
      <c r="C49" s="45">
        <f t="shared" si="1"/>
        <v>90.1</v>
      </c>
      <c r="D49" s="45">
        <f t="shared" si="1"/>
        <v>408.7</v>
      </c>
      <c r="E49" s="183" t="s">
        <v>2039</v>
      </c>
      <c r="F49" s="189" t="s">
        <v>2040</v>
      </c>
      <c r="G49" s="185"/>
      <c r="H49" s="185" t="s">
        <v>286</v>
      </c>
      <c r="I49" s="112">
        <v>807</v>
      </c>
      <c r="J49" s="112">
        <v>807</v>
      </c>
    </row>
    <row r="50" spans="1:10" ht="13.5" customHeight="1">
      <c r="A50" s="45">
        <v>0.34</v>
      </c>
      <c r="B50" s="45">
        <v>1.52</v>
      </c>
      <c r="C50" s="45">
        <f t="shared" si="1"/>
        <v>1.34</v>
      </c>
      <c r="D50" s="45">
        <f t="shared" si="1"/>
        <v>2.52</v>
      </c>
      <c r="E50" s="183" t="s">
        <v>2041</v>
      </c>
      <c r="F50" s="189" t="s">
        <v>2042</v>
      </c>
      <c r="G50" s="185"/>
      <c r="H50" s="185" t="s">
        <v>298</v>
      </c>
      <c r="I50" s="112">
        <v>0</v>
      </c>
      <c r="J50" s="112">
        <v>0</v>
      </c>
    </row>
    <row r="51" spans="1:10" ht="13.5" customHeight="1">
      <c r="A51" s="45">
        <v>0.35</v>
      </c>
      <c r="B51" s="45">
        <v>1.53</v>
      </c>
      <c r="C51" s="45">
        <f t="shared" si="1"/>
        <v>144686.59999999998</v>
      </c>
      <c r="D51" s="45">
        <f t="shared" si="1"/>
        <v>917224.19714285713</v>
      </c>
      <c r="E51" s="183" t="s">
        <v>2043</v>
      </c>
      <c r="F51" s="188" t="s">
        <v>2044</v>
      </c>
      <c r="G51" s="185"/>
      <c r="H51" s="185" t="s">
        <v>604</v>
      </c>
      <c r="I51" s="111">
        <f t="array" ref="I51">IF(AND(ISBLANK(I52:I55)),"",SUM(I52:I55))</f>
        <v>2893705</v>
      </c>
      <c r="J51" s="111">
        <f t="array" ref="J51">IF(AND(ISBLANK(J52:J55)),"",SUM(J52:J55))</f>
        <v>4196439</v>
      </c>
    </row>
    <row r="52" spans="1:10" ht="13.5" customHeight="1">
      <c r="A52" s="45">
        <v>0.36</v>
      </c>
      <c r="B52" s="45">
        <v>1.54</v>
      </c>
      <c r="C52" s="45">
        <f t="shared" si="1"/>
        <v>102858.50285714286</v>
      </c>
      <c r="D52" s="45">
        <f t="shared" si="1"/>
        <v>440002.54</v>
      </c>
      <c r="E52" s="183" t="s">
        <v>2045</v>
      </c>
      <c r="F52" s="189" t="s">
        <v>2046</v>
      </c>
      <c r="G52" s="185"/>
      <c r="H52" s="185" t="s">
        <v>2047</v>
      </c>
      <c r="I52" s="112">
        <v>2000000</v>
      </c>
      <c r="J52" s="112">
        <v>2000000</v>
      </c>
    </row>
    <row r="53" spans="1:10" ht="13.5" customHeight="1">
      <c r="A53" s="45">
        <v>0.37</v>
      </c>
      <c r="B53" s="45">
        <v>1.55</v>
      </c>
      <c r="C53" s="45">
        <f t="shared" si="1"/>
        <v>55113.17833333333</v>
      </c>
      <c r="D53" s="45">
        <f t="shared" si="1"/>
        <v>486356.9</v>
      </c>
      <c r="E53" s="183" t="s">
        <v>2048</v>
      </c>
      <c r="F53" s="189" t="s">
        <v>2049</v>
      </c>
      <c r="G53" s="185"/>
      <c r="H53" s="185" t="s">
        <v>318</v>
      </c>
      <c r="I53" s="112">
        <v>893705</v>
      </c>
      <c r="J53" s="112">
        <v>2196439</v>
      </c>
    </row>
    <row r="54" spans="1:10" ht="13.5" customHeight="1">
      <c r="A54" s="45">
        <v>0.38</v>
      </c>
      <c r="B54" s="45">
        <v>1.56</v>
      </c>
      <c r="C54" s="45">
        <f t="shared" si="1"/>
        <v>1.38</v>
      </c>
      <c r="D54" s="45">
        <f t="shared" si="1"/>
        <v>2.56</v>
      </c>
      <c r="E54" s="183" t="s">
        <v>2050</v>
      </c>
      <c r="F54" s="189" t="s">
        <v>2051</v>
      </c>
      <c r="G54" s="185"/>
      <c r="H54" s="185" t="s">
        <v>2052</v>
      </c>
      <c r="I54" s="112">
        <v>0</v>
      </c>
      <c r="J54" s="112">
        <v>0</v>
      </c>
    </row>
    <row r="55" spans="1:10" ht="13.5" customHeight="1">
      <c r="A55" s="45">
        <v>0.4</v>
      </c>
      <c r="B55" s="45">
        <v>1.57</v>
      </c>
      <c r="C55" s="45">
        <f t="shared" si="1"/>
        <v>1.4</v>
      </c>
      <c r="D55" s="45">
        <f t="shared" si="1"/>
        <v>2.5700000000000003</v>
      </c>
      <c r="E55" s="183" t="s">
        <v>2053</v>
      </c>
      <c r="F55" s="189" t="s">
        <v>2054</v>
      </c>
      <c r="G55" s="185"/>
      <c r="H55" s="185" t="s">
        <v>327</v>
      </c>
      <c r="I55" s="112">
        <v>0</v>
      </c>
      <c r="J55" s="112">
        <v>0</v>
      </c>
    </row>
    <row r="56" spans="1:10" ht="13.5" customHeight="1">
      <c r="A56" s="45">
        <v>0.41</v>
      </c>
      <c r="B56" s="45">
        <v>1.58</v>
      </c>
      <c r="C56" s="45">
        <f t="shared" si="1"/>
        <v>1.41</v>
      </c>
      <c r="D56" s="45">
        <f t="shared" si="1"/>
        <v>2.58</v>
      </c>
      <c r="E56" s="183" t="s">
        <v>2055</v>
      </c>
      <c r="F56" s="192" t="s">
        <v>2056</v>
      </c>
      <c r="G56" s="185"/>
      <c r="H56" s="185" t="s">
        <v>335</v>
      </c>
      <c r="I56" s="112">
        <v>0</v>
      </c>
      <c r="J56" s="112">
        <v>0</v>
      </c>
    </row>
    <row r="57" spans="1:10" ht="13.5" customHeight="1">
      <c r="A57" s="45">
        <v>0.42</v>
      </c>
      <c r="B57" s="45">
        <v>1.59</v>
      </c>
      <c r="C57" s="45">
        <f>IF(LEN(I57)=0,"",1+ABS((I57*A57)/LEN(I57))+A57)</f>
        <v>5001.5200000000004</v>
      </c>
      <c r="D57" s="45">
        <f t="shared" si="1"/>
        <v>34908.654999999999</v>
      </c>
      <c r="E57" s="183" t="s">
        <v>2057</v>
      </c>
      <c r="F57" s="192" t="s">
        <v>2058</v>
      </c>
      <c r="G57" s="185"/>
      <c r="H57" s="185" t="s">
        <v>344</v>
      </c>
      <c r="I57" s="112">
        <v>59525</v>
      </c>
      <c r="J57" s="112">
        <v>131721</v>
      </c>
    </row>
    <row r="58" spans="1:10" ht="13.5" customHeight="1">
      <c r="A58" s="45">
        <v>0.43</v>
      </c>
      <c r="B58" s="45">
        <v>1.6</v>
      </c>
      <c r="C58" s="45">
        <f>IF(LEN(I58)=0,"",1+ABS((I58*A58)/LEN(I58))+A58)</f>
        <v>76575.277142857129</v>
      </c>
      <c r="D58" s="45">
        <f t="shared" si="1"/>
        <v>235432.3142857143</v>
      </c>
      <c r="E58" s="186" t="s">
        <v>2059</v>
      </c>
      <c r="F58" s="193" t="s">
        <v>2060</v>
      </c>
      <c r="G58" s="185"/>
      <c r="H58" s="179" t="s">
        <v>353</v>
      </c>
      <c r="I58" s="114">
        <v>1246551</v>
      </c>
      <c r="J58" s="114">
        <v>1030005</v>
      </c>
    </row>
    <row r="59" spans="1:10" ht="13.5" customHeight="1">
      <c r="A59" s="45">
        <v>0.44</v>
      </c>
      <c r="B59" s="45">
        <v>1.61</v>
      </c>
      <c r="C59" s="45">
        <f t="shared" si="1"/>
        <v>6305229.2577777784</v>
      </c>
      <c r="D59" s="45">
        <f t="shared" si="1"/>
        <v>26578272.408888891</v>
      </c>
      <c r="E59" s="186" t="s">
        <v>2061</v>
      </c>
      <c r="F59" s="192" t="s">
        <v>2062</v>
      </c>
      <c r="G59" s="185"/>
      <c r="H59" s="179" t="s">
        <v>362</v>
      </c>
      <c r="I59" s="194">
        <f>IFERROR(IF(AND(I60,I66,I67,I68,I72,I77,I78,I83,I84,I85,I86)="","",SUM(I60,I66,I67,I68,I72,I77,I78,I83,I84,I85,I86)),"")</f>
        <v>128970569</v>
      </c>
      <c r="J59" s="194">
        <f>IFERROR(IF(AND(J60,J66,J67,J68,J72,J77,J78,J83,J84,J85,J86)="","",SUM(J60,J66,J67,J68,J72,J77,J78,J83,J84,J85,J86)),"")</f>
        <v>148574179</v>
      </c>
    </row>
    <row r="60" spans="1:10" ht="13.5" customHeight="1">
      <c r="A60" s="45">
        <v>0.45</v>
      </c>
      <c r="B60" s="45">
        <v>1.62</v>
      </c>
      <c r="C60" s="45">
        <f t="shared" si="1"/>
        <v>1849403.1812499999</v>
      </c>
      <c r="D60" s="45">
        <f t="shared" si="1"/>
        <v>7433085.6775000002</v>
      </c>
      <c r="E60" s="183" t="s">
        <v>1980</v>
      </c>
      <c r="F60" s="192" t="s">
        <v>2063</v>
      </c>
      <c r="G60" s="185"/>
      <c r="H60" s="185" t="s">
        <v>370</v>
      </c>
      <c r="I60" s="111">
        <f t="array" ref="I60">IF(AND(ISBLANK(I61:I65)),"",SUM(I61:I65))</f>
        <v>32878253</v>
      </c>
      <c r="J60" s="111">
        <f t="array" ref="J60">IF(AND(ISBLANK(J61:J65)),"",SUM(J61:J65))</f>
        <v>36706583</v>
      </c>
    </row>
    <row r="61" spans="1:10" ht="13.5" customHeight="1">
      <c r="A61" s="45">
        <v>0.46</v>
      </c>
      <c r="B61" s="45">
        <v>1.63</v>
      </c>
      <c r="C61" s="45">
        <f t="shared" si="1"/>
        <v>1362722.1925000001</v>
      </c>
      <c r="D61" s="45">
        <f t="shared" si="1"/>
        <v>5132071.0774999997</v>
      </c>
      <c r="E61" s="183" t="s">
        <v>1983</v>
      </c>
      <c r="F61" s="189" t="s">
        <v>2064</v>
      </c>
      <c r="G61" s="185"/>
      <c r="H61" s="185" t="s">
        <v>378</v>
      </c>
      <c r="I61" s="112">
        <v>23699491</v>
      </c>
      <c r="J61" s="112">
        <v>25188066</v>
      </c>
    </row>
    <row r="62" spans="1:10" ht="13.5" customHeight="1">
      <c r="A62" s="45">
        <v>0.47</v>
      </c>
      <c r="B62" s="45">
        <v>1.64</v>
      </c>
      <c r="C62" s="45">
        <f t="shared" si="1"/>
        <v>83096.328571428574</v>
      </c>
      <c r="D62" s="45">
        <f t="shared" si="1"/>
        <v>499941.41142857145</v>
      </c>
      <c r="E62" s="183" t="s">
        <v>1985</v>
      </c>
      <c r="F62" s="189" t="s">
        <v>2065</v>
      </c>
      <c r="G62" s="185"/>
      <c r="H62" s="185" t="s">
        <v>2066</v>
      </c>
      <c r="I62" s="112">
        <v>1237583</v>
      </c>
      <c r="J62" s="112">
        <v>2133885</v>
      </c>
    </row>
    <row r="63" spans="1:10" ht="13.5" customHeight="1">
      <c r="A63" s="45">
        <v>0.48</v>
      </c>
      <c r="B63" s="45">
        <v>1.65</v>
      </c>
      <c r="C63" s="45">
        <f t="shared" si="1"/>
        <v>444779.90285714285</v>
      </c>
      <c r="D63" s="45">
        <f t="shared" si="1"/>
        <v>1959068.3928571427</v>
      </c>
      <c r="E63" s="183" t="s">
        <v>1988</v>
      </c>
      <c r="F63" s="189" t="s">
        <v>2067</v>
      </c>
      <c r="G63" s="185"/>
      <c r="H63" s="185" t="s">
        <v>393</v>
      </c>
      <c r="I63" s="112">
        <v>6486352</v>
      </c>
      <c r="J63" s="112">
        <v>8311188</v>
      </c>
    </row>
    <row r="64" spans="1:10" ht="13.5" customHeight="1">
      <c r="A64" s="45">
        <v>0.49</v>
      </c>
      <c r="B64" s="45">
        <v>1.66</v>
      </c>
      <c r="C64" s="45">
        <f t="shared" si="1"/>
        <v>86574.2</v>
      </c>
      <c r="D64" s="45">
        <f t="shared" si="1"/>
        <v>177508.39666666667</v>
      </c>
      <c r="E64" s="183" t="s">
        <v>1991</v>
      </c>
      <c r="F64" s="189" t="s">
        <v>2068</v>
      </c>
      <c r="G64" s="185"/>
      <c r="H64" s="185" t="s">
        <v>400</v>
      </c>
      <c r="I64" s="112">
        <v>1236753</v>
      </c>
      <c r="J64" s="112">
        <v>641587</v>
      </c>
    </row>
    <row r="65" spans="1:10" ht="13.5" customHeight="1">
      <c r="A65" s="45">
        <v>0.5</v>
      </c>
      <c r="B65" s="45">
        <v>1.67</v>
      </c>
      <c r="C65" s="45">
        <f t="shared" ref="C65:D78" si="2">IF(LEN(I65)=0,"",1+ABS((I65*A65)/LEN(I65))+A65)</f>
        <v>18174.333333333332</v>
      </c>
      <c r="D65" s="45">
        <f t="shared" si="2"/>
        <v>120202.86833333332</v>
      </c>
      <c r="E65" s="183" t="s">
        <v>1994</v>
      </c>
      <c r="F65" s="189" t="s">
        <v>2069</v>
      </c>
      <c r="G65" s="185"/>
      <c r="H65" s="185" t="s">
        <v>408</v>
      </c>
      <c r="I65" s="112">
        <v>218074</v>
      </c>
      <c r="J65" s="112">
        <v>431857</v>
      </c>
    </row>
    <row r="66" spans="1:10" ht="13.5" customHeight="1">
      <c r="A66" s="45">
        <v>0.51</v>
      </c>
      <c r="B66" s="45">
        <v>1.68</v>
      </c>
      <c r="C66" s="45">
        <f t="shared" si="2"/>
        <v>1.51</v>
      </c>
      <c r="D66" s="45">
        <f t="shared" si="2"/>
        <v>2.6799999999999997</v>
      </c>
      <c r="E66" s="183" t="s">
        <v>1999</v>
      </c>
      <c r="F66" s="192" t="s">
        <v>2070</v>
      </c>
      <c r="G66" s="185"/>
      <c r="H66" s="185" t="s">
        <v>414</v>
      </c>
      <c r="I66" s="112">
        <v>0</v>
      </c>
      <c r="J66" s="112">
        <v>0</v>
      </c>
    </row>
    <row r="67" spans="1:10" ht="13.5" customHeight="1">
      <c r="A67" s="45">
        <v>0.52</v>
      </c>
      <c r="B67" s="45">
        <v>1.69</v>
      </c>
      <c r="C67" s="45">
        <f t="shared" si="2"/>
        <v>17040.013333333336</v>
      </c>
      <c r="D67" s="45">
        <f t="shared" si="2"/>
        <v>46814.563333333332</v>
      </c>
      <c r="E67" s="183" t="s">
        <v>2009</v>
      </c>
      <c r="F67" s="192" t="s">
        <v>2071</v>
      </c>
      <c r="G67" s="185"/>
      <c r="H67" s="185" t="s">
        <v>423</v>
      </c>
      <c r="I67" s="112">
        <v>196598</v>
      </c>
      <c r="J67" s="112">
        <v>166196</v>
      </c>
    </row>
    <row r="68" spans="1:10" ht="13.5" customHeight="1">
      <c r="A68" s="45">
        <v>0.53</v>
      </c>
      <c r="B68" s="45">
        <v>1.7</v>
      </c>
      <c r="C68" s="45">
        <f t="shared" si="2"/>
        <v>4985500.9875000007</v>
      </c>
      <c r="D68" s="45">
        <f t="shared" si="2"/>
        <v>18621098.049999997</v>
      </c>
      <c r="E68" s="183" t="s">
        <v>2012</v>
      </c>
      <c r="F68" s="192" t="s">
        <v>2072</v>
      </c>
      <c r="G68" s="185"/>
      <c r="H68" s="185" t="s">
        <v>2073</v>
      </c>
      <c r="I68" s="111">
        <f t="array" ref="I68">IF(AND(ISBLANK(I69:I71)),"",SUM(I69:I71))</f>
        <v>75252822</v>
      </c>
      <c r="J68" s="111">
        <f t="array" ref="J68">IF(AND(ISBLANK(J69:J71)),"",SUM(J69:J71))</f>
        <v>87628684</v>
      </c>
    </row>
    <row r="69" spans="1:10" ht="13.5" customHeight="1">
      <c r="A69" s="45">
        <v>0.54</v>
      </c>
      <c r="B69" s="45">
        <v>1.71</v>
      </c>
      <c r="C69" s="45">
        <f t="shared" si="2"/>
        <v>1.54</v>
      </c>
      <c r="D69" s="45">
        <f t="shared" si="2"/>
        <v>2.71</v>
      </c>
      <c r="E69" s="183" t="s">
        <v>2015</v>
      </c>
      <c r="F69" s="189" t="s">
        <v>2074</v>
      </c>
      <c r="G69" s="185"/>
      <c r="H69" s="185" t="s">
        <v>429</v>
      </c>
      <c r="I69" s="112">
        <v>0</v>
      </c>
      <c r="J69" s="112">
        <v>0</v>
      </c>
    </row>
    <row r="70" spans="1:10" ht="13.5" customHeight="1">
      <c r="A70" s="45">
        <v>0.55000000000000004</v>
      </c>
      <c r="B70" s="45">
        <v>1.72</v>
      </c>
      <c r="C70" s="45">
        <f t="shared" si="2"/>
        <v>1226396.8437500002</v>
      </c>
      <c r="D70" s="45">
        <f t="shared" si="2"/>
        <v>3353028.5550000002</v>
      </c>
      <c r="E70" s="183" t="s">
        <v>2017</v>
      </c>
      <c r="F70" s="189" t="s">
        <v>2075</v>
      </c>
      <c r="G70" s="185"/>
      <c r="H70" s="185" t="s">
        <v>437</v>
      </c>
      <c r="I70" s="112">
        <v>17838477</v>
      </c>
      <c r="J70" s="112">
        <v>15595469</v>
      </c>
    </row>
    <row r="71" spans="1:10" ht="13.5" customHeight="1">
      <c r="A71" s="45">
        <v>0.56000000000000005</v>
      </c>
      <c r="B71" s="45">
        <v>1.73</v>
      </c>
      <c r="C71" s="45">
        <f t="shared" si="2"/>
        <v>4019005.7100000004</v>
      </c>
      <c r="D71" s="45">
        <f t="shared" si="2"/>
        <v>15577185.473750001</v>
      </c>
      <c r="E71" s="183" t="s">
        <v>2019</v>
      </c>
      <c r="F71" s="189" t="s">
        <v>2076</v>
      </c>
      <c r="G71" s="185"/>
      <c r="H71" s="185" t="s">
        <v>444</v>
      </c>
      <c r="I71" s="112">
        <v>57414345</v>
      </c>
      <c r="J71" s="112">
        <v>72033215</v>
      </c>
    </row>
    <row r="72" spans="1:10" ht="13.5" customHeight="1">
      <c r="A72" s="45">
        <v>0.56999999999999995</v>
      </c>
      <c r="B72" s="45">
        <v>1.74</v>
      </c>
      <c r="C72" s="45">
        <f t="shared" si="2"/>
        <v>95474.94142857143</v>
      </c>
      <c r="D72" s="45">
        <f t="shared" si="2"/>
        <v>21731.860000000004</v>
      </c>
      <c r="E72" s="183" t="s">
        <v>2024</v>
      </c>
      <c r="F72" s="192" t="s">
        <v>2077</v>
      </c>
      <c r="G72" s="185"/>
      <c r="H72" s="185" t="s">
        <v>451</v>
      </c>
      <c r="I72" s="111">
        <f t="array" ref="I72">IF(AND(ISBLANK(I73:I76)),"",SUM(I73:I76))</f>
        <v>1172480</v>
      </c>
      <c r="J72" s="111">
        <f t="array" ref="J72">IF(AND(ISBLANK(J73:J76)),"",SUM(J73:J76))</f>
        <v>62440</v>
      </c>
    </row>
    <row r="73" spans="1:10" ht="13.5" customHeight="1">
      <c r="A73" s="45">
        <v>0.57999999999999996</v>
      </c>
      <c r="B73" s="45">
        <v>1.75</v>
      </c>
      <c r="C73" s="45">
        <f t="shared" si="2"/>
        <v>87696.834285714271</v>
      </c>
      <c r="D73" s="45">
        <f t="shared" si="2"/>
        <v>21856.75</v>
      </c>
      <c r="E73" s="183" t="s">
        <v>2078</v>
      </c>
      <c r="F73" s="189" t="s">
        <v>2046</v>
      </c>
      <c r="G73" s="185"/>
      <c r="H73" s="185" t="s">
        <v>262</v>
      </c>
      <c r="I73" s="112">
        <v>1058391</v>
      </c>
      <c r="J73" s="112">
        <v>62440</v>
      </c>
    </row>
    <row r="74" spans="1:10" ht="13.5" customHeight="1">
      <c r="A74" s="45">
        <v>0.59</v>
      </c>
      <c r="B74" s="45">
        <v>1.76</v>
      </c>
      <c r="C74" s="45">
        <f t="shared" si="2"/>
        <v>2326.0720000000001</v>
      </c>
      <c r="D74" s="45">
        <f t="shared" si="2"/>
        <v>2.76</v>
      </c>
      <c r="E74" s="183" t="s">
        <v>2079</v>
      </c>
      <c r="F74" s="189" t="s">
        <v>2049</v>
      </c>
      <c r="G74" s="185"/>
      <c r="H74" s="185" t="s">
        <v>459</v>
      </c>
      <c r="I74" s="112">
        <v>19699</v>
      </c>
      <c r="J74" s="112">
        <v>0</v>
      </c>
    </row>
    <row r="75" spans="1:10" ht="13.5" customHeight="1">
      <c r="A75" s="45">
        <v>0.6</v>
      </c>
      <c r="B75" s="45">
        <v>1.77</v>
      </c>
      <c r="C75" s="45">
        <f t="shared" si="2"/>
        <v>1.6</v>
      </c>
      <c r="D75" s="45">
        <f t="shared" si="2"/>
        <v>2.77</v>
      </c>
      <c r="E75" s="183" t="s">
        <v>2080</v>
      </c>
      <c r="F75" s="189" t="s">
        <v>2051</v>
      </c>
      <c r="G75" s="185"/>
      <c r="H75" s="185" t="s">
        <v>464</v>
      </c>
      <c r="I75" s="112">
        <v>0</v>
      </c>
      <c r="J75" s="112">
        <v>0</v>
      </c>
    </row>
    <row r="76" spans="1:10" ht="13.5" customHeight="1">
      <c r="A76" s="45">
        <v>0.61</v>
      </c>
      <c r="B76" s="45">
        <v>1.78</v>
      </c>
      <c r="C76" s="45">
        <f t="shared" si="2"/>
        <v>11517.19</v>
      </c>
      <c r="D76" s="45">
        <f t="shared" si="2"/>
        <v>2.7800000000000002</v>
      </c>
      <c r="E76" s="183" t="s">
        <v>2081</v>
      </c>
      <c r="F76" s="189" t="s">
        <v>2054</v>
      </c>
      <c r="G76" s="185"/>
      <c r="H76" s="185" t="s">
        <v>2082</v>
      </c>
      <c r="I76" s="112">
        <v>94390</v>
      </c>
      <c r="J76" s="112">
        <v>0</v>
      </c>
    </row>
    <row r="77" spans="1:10" ht="13.5" customHeight="1">
      <c r="A77" s="45">
        <v>0.62</v>
      </c>
      <c r="B77" s="45">
        <v>1.79</v>
      </c>
      <c r="C77" s="45">
        <f t="shared" si="2"/>
        <v>1.62</v>
      </c>
      <c r="D77" s="45">
        <f t="shared" si="2"/>
        <v>2.79</v>
      </c>
      <c r="E77" s="183" t="s">
        <v>2027</v>
      </c>
      <c r="F77" s="188" t="s">
        <v>2056</v>
      </c>
      <c r="G77" s="185"/>
      <c r="H77" s="185" t="s">
        <v>586</v>
      </c>
      <c r="I77" s="112">
        <v>0</v>
      </c>
      <c r="J77" s="112">
        <v>0</v>
      </c>
    </row>
    <row r="78" spans="1:10" ht="13.5" customHeight="1">
      <c r="A78" s="45">
        <v>0.63</v>
      </c>
      <c r="B78" s="45">
        <v>1.8</v>
      </c>
      <c r="C78" s="45">
        <f t="shared" si="2"/>
        <v>1.63</v>
      </c>
      <c r="D78" s="45">
        <f t="shared" si="2"/>
        <v>2.8</v>
      </c>
      <c r="E78" s="183" t="s">
        <v>2029</v>
      </c>
      <c r="F78" s="188" t="s">
        <v>2083</v>
      </c>
      <c r="G78" s="185"/>
      <c r="H78" s="185" t="s">
        <v>469</v>
      </c>
      <c r="I78" s="112">
        <v>0</v>
      </c>
      <c r="J78" s="112">
        <v>0</v>
      </c>
    </row>
    <row r="79" spans="1:10" ht="21" customHeight="1">
      <c r="E79" s="37"/>
      <c r="F79" s="37"/>
      <c r="G79" s="37"/>
      <c r="H79" s="37"/>
      <c r="I79" s="37"/>
    </row>
    <row r="80" spans="1:10" s="146" customFormat="1" ht="27" customHeight="1">
      <c r="E80" s="147"/>
      <c r="J80" s="148" t="s">
        <v>2084</v>
      </c>
    </row>
    <row r="81" spans="1:919" ht="27.2" customHeight="1">
      <c r="E81" s="177" t="s">
        <v>1974</v>
      </c>
      <c r="F81" s="178" t="s">
        <v>1969</v>
      </c>
      <c r="G81" s="178" t="s">
        <v>1975</v>
      </c>
      <c r="H81" s="179" t="s">
        <v>1976</v>
      </c>
      <c r="I81" s="179" t="str">
        <f>I16</f>
        <v>Iznos tekuće godine</v>
      </c>
      <c r="J81" s="179" t="str">
        <f>J16</f>
        <v>Iznos prethodne godine (početno stanje)</v>
      </c>
    </row>
    <row r="82" spans="1:919" s="51" customFormat="1" ht="13.5" customHeight="1">
      <c r="A82" s="45"/>
      <c r="B82" s="45"/>
      <c r="C82" s="45"/>
      <c r="D82" s="45"/>
      <c r="E82" s="180">
        <v>1</v>
      </c>
      <c r="F82" s="181">
        <v>2</v>
      </c>
      <c r="G82" s="181">
        <v>3</v>
      </c>
      <c r="H82" s="182">
        <v>4</v>
      </c>
      <c r="I82" s="182">
        <v>5</v>
      </c>
      <c r="J82" s="182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>
      <c r="A83" s="45">
        <v>0.64</v>
      </c>
      <c r="B83" s="45">
        <v>1.81</v>
      </c>
      <c r="C83" s="45">
        <f t="shared" ref="C83:D98" si="3">IF(LEN(I83)=0,"",1+ABS((I83*A83)/LEN(I83))+A83)</f>
        <v>1.6400000000000001</v>
      </c>
      <c r="D83" s="45">
        <f t="shared" si="3"/>
        <v>2.81</v>
      </c>
      <c r="E83" s="183" t="s">
        <v>2032</v>
      </c>
      <c r="F83" s="188" t="s">
        <v>2085</v>
      </c>
      <c r="G83" s="185"/>
      <c r="H83" s="185" t="s">
        <v>211</v>
      </c>
      <c r="I83" s="112">
        <v>0</v>
      </c>
      <c r="J83" s="112">
        <v>0</v>
      </c>
    </row>
    <row r="84" spans="1:919" ht="13.5" customHeight="1">
      <c r="A84" s="45">
        <v>0.65</v>
      </c>
      <c r="B84" s="45">
        <v>1.82</v>
      </c>
      <c r="C84" s="45">
        <f t="shared" si="3"/>
        <v>1398034</v>
      </c>
      <c r="D84" s="45">
        <f t="shared" si="3"/>
        <v>4539338.3025000002</v>
      </c>
      <c r="E84" s="183" t="s">
        <v>2034</v>
      </c>
      <c r="F84" s="188" t="s">
        <v>2086</v>
      </c>
      <c r="G84" s="185"/>
      <c r="H84" s="185" t="s">
        <v>473</v>
      </c>
      <c r="I84" s="112">
        <v>17206552</v>
      </c>
      <c r="J84" s="112">
        <v>19953123</v>
      </c>
    </row>
    <row r="85" spans="1:919" ht="13.5" customHeight="1">
      <c r="A85" s="45">
        <v>0.66</v>
      </c>
      <c r="B85" s="45">
        <v>1.83</v>
      </c>
      <c r="C85" s="45">
        <f t="shared" si="3"/>
        <v>153405.93142857146</v>
      </c>
      <c r="D85" s="45">
        <f t="shared" si="3"/>
        <v>789385.35571428575</v>
      </c>
      <c r="E85" s="183" t="s">
        <v>2037</v>
      </c>
      <c r="F85" s="192" t="s">
        <v>2087</v>
      </c>
      <c r="G85" s="185"/>
      <c r="H85" s="185" t="s">
        <v>2088</v>
      </c>
      <c r="I85" s="112">
        <v>1627015</v>
      </c>
      <c r="J85" s="112">
        <v>3019496</v>
      </c>
    </row>
    <row r="86" spans="1:919" ht="13.5" customHeight="1">
      <c r="A86" s="45">
        <v>0.67</v>
      </c>
      <c r="B86" s="45">
        <v>1.84</v>
      </c>
      <c r="C86" s="45">
        <f t="shared" si="3"/>
        <v>71116.475000000006</v>
      </c>
      <c r="D86" s="45">
        <f t="shared" si="3"/>
        <v>272758.39428571431</v>
      </c>
      <c r="E86" s="183" t="s">
        <v>2043</v>
      </c>
      <c r="F86" s="192" t="s">
        <v>2089</v>
      </c>
      <c r="G86" s="185"/>
      <c r="H86" s="185" t="s">
        <v>478</v>
      </c>
      <c r="I86" s="112">
        <v>636849</v>
      </c>
      <c r="J86" s="112">
        <v>1037657</v>
      </c>
    </row>
    <row r="87" spans="1:919" ht="13.5" customHeight="1">
      <c r="A87" s="45">
        <v>0.68</v>
      </c>
      <c r="B87" s="45">
        <v>1.85</v>
      </c>
      <c r="C87" s="45">
        <f t="shared" si="3"/>
        <v>22642936.724444445</v>
      </c>
      <c r="D87" s="45">
        <f t="shared" si="3"/>
        <v>66950271.366666667</v>
      </c>
      <c r="E87" s="186" t="s">
        <v>2090</v>
      </c>
      <c r="F87" s="192" t="s">
        <v>2091</v>
      </c>
      <c r="G87" s="185"/>
      <c r="H87" s="179" t="s">
        <v>484</v>
      </c>
      <c r="I87" s="194">
        <f>IFERROR(IF(AND(I19,I58,I59)="","",SUM(I19,I58,I59)),"")</f>
        <v>299685905</v>
      </c>
      <c r="J87" s="194">
        <f>IFERROR(IF(AND(J19,J58,J59)="","",SUM(J19,J58,J59)),"")</f>
        <v>325704009</v>
      </c>
    </row>
    <row r="88" spans="1:919" ht="13.5" customHeight="1">
      <c r="A88" s="45">
        <v>0.69</v>
      </c>
      <c r="B88" s="45">
        <v>1.86</v>
      </c>
      <c r="C88" s="45">
        <f t="shared" si="3"/>
        <v>8790.2199999999993</v>
      </c>
      <c r="D88" s="45">
        <f t="shared" si="3"/>
        <v>74437.58</v>
      </c>
      <c r="E88" s="186" t="s">
        <v>2092</v>
      </c>
      <c r="F88" s="193" t="s">
        <v>2093</v>
      </c>
      <c r="G88" s="185"/>
      <c r="H88" s="179" t="s">
        <v>2094</v>
      </c>
      <c r="I88" s="114">
        <v>63685</v>
      </c>
      <c r="J88" s="114">
        <v>240112</v>
      </c>
    </row>
    <row r="89" spans="1:919" ht="13.5" customHeight="1">
      <c r="A89" s="45">
        <v>0.7</v>
      </c>
      <c r="B89" s="45">
        <v>1.87</v>
      </c>
      <c r="C89" s="45">
        <f t="shared" si="3"/>
        <v>23313858.699999999</v>
      </c>
      <c r="D89" s="45">
        <f t="shared" si="3"/>
        <v>67723948.01111111</v>
      </c>
      <c r="E89" s="186" t="s">
        <v>2095</v>
      </c>
      <c r="F89" s="192" t="s">
        <v>2096</v>
      </c>
      <c r="G89" s="185"/>
      <c r="H89" s="179" t="s">
        <v>2097</v>
      </c>
      <c r="I89" s="194">
        <f>IFERROR(IF(AND(I87,I88)="","",SUM(I87,I88)),"")</f>
        <v>299749590</v>
      </c>
      <c r="J89" s="194">
        <f>IFERROR(IF(AND(J87,J88)="","",SUM(J87,J88)),"")</f>
        <v>325944121</v>
      </c>
    </row>
    <row r="90" spans="1:919" ht="13.5" customHeight="1">
      <c r="E90" s="186"/>
      <c r="F90" s="192"/>
      <c r="G90" s="185"/>
      <c r="H90" s="185"/>
      <c r="I90" s="111"/>
      <c r="J90" s="111"/>
    </row>
    <row r="91" spans="1:919" ht="13.5" customHeight="1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3"/>
      <c r="F91" s="193" t="s">
        <v>2098</v>
      </c>
      <c r="G91" s="185"/>
      <c r="H91" s="185"/>
      <c r="I91" s="111"/>
      <c r="J91" s="111"/>
    </row>
    <row r="92" spans="1:919" ht="13.5" customHeight="1">
      <c r="A92" s="45">
        <v>0.73</v>
      </c>
      <c r="B92" s="45">
        <v>1.9</v>
      </c>
      <c r="C92" s="45">
        <f t="shared" si="3"/>
        <v>8042454.6175000006</v>
      </c>
      <c r="D92" s="45">
        <f t="shared" si="3"/>
        <v>21306971.262499999</v>
      </c>
      <c r="E92" s="183" t="s">
        <v>1980</v>
      </c>
      <c r="F92" s="192" t="s">
        <v>2099</v>
      </c>
      <c r="G92" s="185"/>
      <c r="H92" s="185">
        <v>101</v>
      </c>
      <c r="I92" s="111">
        <f t="array" ref="I92">IF(AND(ISBLANK(I93:I97)),"",(SUM(I93)-SUM(I94)+SUM(I95:I97)))</f>
        <v>88136470</v>
      </c>
      <c r="J92" s="111">
        <f t="array" ref="J92">IF(AND(ISBLANK(J93:J97)),"",(SUM(J93)-SUM(J94)+SUM(J95:J97)))</f>
        <v>89713551</v>
      </c>
    </row>
    <row r="93" spans="1:919" ht="13.5" customHeight="1">
      <c r="A93" s="45">
        <v>0.74</v>
      </c>
      <c r="B93" s="45">
        <v>1.91</v>
      </c>
      <c r="C93" s="45">
        <f t="shared" si="3"/>
        <v>8359862.2149999999</v>
      </c>
      <c r="D93" s="45">
        <f t="shared" si="3"/>
        <v>21577480.622499999</v>
      </c>
      <c r="E93" s="183" t="s">
        <v>1983</v>
      </c>
      <c r="F93" s="189" t="s">
        <v>2100</v>
      </c>
      <c r="G93" s="185"/>
      <c r="H93" s="185">
        <v>102</v>
      </c>
      <c r="I93" s="112">
        <v>90376870</v>
      </c>
      <c r="J93" s="112">
        <v>90376870</v>
      </c>
    </row>
    <row r="94" spans="1:919" ht="13.5" customHeight="1">
      <c r="A94" s="45">
        <v>0.75</v>
      </c>
      <c r="B94" s="45">
        <v>1.92</v>
      </c>
      <c r="C94" s="45">
        <f t="shared" si="3"/>
        <v>240044.60714285713</v>
      </c>
      <c r="D94" s="45">
        <f t="shared" si="3"/>
        <v>212265</v>
      </c>
      <c r="E94" s="183" t="s">
        <v>1985</v>
      </c>
      <c r="F94" s="189" t="s">
        <v>2101</v>
      </c>
      <c r="G94" s="185"/>
      <c r="H94" s="185">
        <v>103</v>
      </c>
      <c r="I94" s="112">
        <v>2240400</v>
      </c>
      <c r="J94" s="112">
        <v>663319</v>
      </c>
    </row>
    <row r="95" spans="1:919" ht="13.5" customHeight="1">
      <c r="A95" s="45">
        <v>0.76</v>
      </c>
      <c r="B95" s="45">
        <v>1.93</v>
      </c>
      <c r="C95" s="45">
        <f t="shared" si="3"/>
        <v>1.76</v>
      </c>
      <c r="D95" s="45">
        <f t="shared" si="3"/>
        <v>2.9299999999999997</v>
      </c>
      <c r="E95" s="183" t="s">
        <v>1988</v>
      </c>
      <c r="F95" s="189" t="s">
        <v>2102</v>
      </c>
      <c r="G95" s="185"/>
      <c r="H95" s="185">
        <v>104</v>
      </c>
      <c r="I95" s="112">
        <v>0</v>
      </c>
      <c r="J95" s="112">
        <v>0</v>
      </c>
    </row>
    <row r="96" spans="1:919" ht="13.5" customHeight="1">
      <c r="A96" s="45">
        <v>0.77</v>
      </c>
      <c r="B96" s="45">
        <v>1.94</v>
      </c>
      <c r="C96" s="45">
        <f t="shared" si="3"/>
        <v>1.77</v>
      </c>
      <c r="D96" s="45">
        <f t="shared" si="3"/>
        <v>2.94</v>
      </c>
      <c r="E96" s="183" t="s">
        <v>1991</v>
      </c>
      <c r="F96" s="189" t="s">
        <v>2103</v>
      </c>
      <c r="G96" s="185"/>
      <c r="H96" s="185">
        <v>105</v>
      </c>
      <c r="I96" s="112">
        <v>0</v>
      </c>
      <c r="J96" s="112">
        <v>0</v>
      </c>
    </row>
    <row r="97" spans="1:10" ht="13.5" customHeight="1">
      <c r="A97" s="45">
        <v>0.78</v>
      </c>
      <c r="B97" s="45">
        <v>1.95</v>
      </c>
      <c r="C97" s="45">
        <f t="shared" si="3"/>
        <v>1.78</v>
      </c>
      <c r="D97" s="45">
        <f t="shared" si="3"/>
        <v>2.95</v>
      </c>
      <c r="E97" s="183" t="s">
        <v>1994</v>
      </c>
      <c r="F97" s="189" t="s">
        <v>2104</v>
      </c>
      <c r="G97" s="185"/>
      <c r="H97" s="185">
        <v>106</v>
      </c>
      <c r="I97" s="112">
        <v>0</v>
      </c>
      <c r="J97" s="112">
        <v>0</v>
      </c>
    </row>
    <row r="98" spans="1:10" ht="13.5" customHeight="1">
      <c r="A98" s="45">
        <v>0.79</v>
      </c>
      <c r="B98" s="45">
        <v>1.96</v>
      </c>
      <c r="C98" s="45">
        <f t="shared" si="3"/>
        <v>997631.5085714286</v>
      </c>
      <c r="D98" s="45">
        <f t="shared" si="3"/>
        <v>2475134.6399999997</v>
      </c>
      <c r="E98" s="183" t="s">
        <v>1999</v>
      </c>
      <c r="F98" s="192" t="s">
        <v>2105</v>
      </c>
      <c r="G98" s="185"/>
      <c r="H98" s="185">
        <v>107</v>
      </c>
      <c r="I98" s="112">
        <v>8839757</v>
      </c>
      <c r="J98" s="112">
        <v>8839756</v>
      </c>
    </row>
    <row r="99" spans="1:10" ht="13.5" customHeight="1">
      <c r="A99" s="45">
        <v>0.8</v>
      </c>
      <c r="B99" s="45">
        <v>1.97</v>
      </c>
      <c r="C99" s="45">
        <f t="shared" ref="C99:D118" si="4">IF(LEN(I99)=0,"",1+ABS((I99*A99)/LEN(I99))+A99)</f>
        <v>4582105.8</v>
      </c>
      <c r="D99" s="45">
        <f t="shared" si="4"/>
        <v>11283434.07</v>
      </c>
      <c r="E99" s="183" t="s">
        <v>2009</v>
      </c>
      <c r="F99" s="192" t="s">
        <v>2106</v>
      </c>
      <c r="G99" s="185"/>
      <c r="H99" s="185">
        <v>108</v>
      </c>
      <c r="I99" s="111">
        <f t="array" ref="I99">IF(AND(ISBLANK(I100:I101)),"",SUM(I100:I101))</f>
        <v>45821040</v>
      </c>
      <c r="J99" s="111">
        <f t="array" ref="J99">IF(AND(ISBLANK(J100:J101)),"",SUM(J100:J101))</f>
        <v>45821040</v>
      </c>
    </row>
    <row r="100" spans="1:10" ht="13.5" customHeight="1">
      <c r="A100" s="45">
        <v>0.81</v>
      </c>
      <c r="B100" s="45">
        <v>1.98</v>
      </c>
      <c r="C100" s="45">
        <f t="shared" si="4"/>
        <v>4639382.1100000003</v>
      </c>
      <c r="D100" s="45">
        <f t="shared" si="4"/>
        <v>11340710.380000001</v>
      </c>
      <c r="E100" s="183" t="s">
        <v>2107</v>
      </c>
      <c r="F100" s="189" t="s">
        <v>2108</v>
      </c>
      <c r="G100" s="185"/>
      <c r="H100" s="185">
        <v>109</v>
      </c>
      <c r="I100" s="112">
        <v>45821040</v>
      </c>
      <c r="J100" s="112">
        <v>45821040</v>
      </c>
    </row>
    <row r="101" spans="1:10" ht="13.5" customHeight="1">
      <c r="A101" s="45">
        <v>0.82</v>
      </c>
      <c r="B101" s="45">
        <v>1.99</v>
      </c>
      <c r="C101" s="45">
        <f t="shared" si="4"/>
        <v>1.8199999999999998</v>
      </c>
      <c r="D101" s="45">
        <f t="shared" si="4"/>
        <v>2.99</v>
      </c>
      <c r="E101" s="183" t="s">
        <v>2109</v>
      </c>
      <c r="F101" s="189" t="s">
        <v>2110</v>
      </c>
      <c r="G101" s="185"/>
      <c r="H101" s="185">
        <v>110</v>
      </c>
      <c r="I101" s="112">
        <v>0</v>
      </c>
      <c r="J101" s="112">
        <v>0</v>
      </c>
    </row>
    <row r="102" spans="1:10" ht="13.5" customHeight="1">
      <c r="A102" s="45">
        <v>0.83</v>
      </c>
      <c r="B102" s="45">
        <v>2</v>
      </c>
      <c r="C102" s="45">
        <f t="shared" si="4"/>
        <v>1.83</v>
      </c>
      <c r="D102" s="45">
        <f t="shared" si="4"/>
        <v>3</v>
      </c>
      <c r="E102" s="183" t="s">
        <v>2012</v>
      </c>
      <c r="F102" s="192" t="s">
        <v>2111</v>
      </c>
      <c r="G102" s="185"/>
      <c r="H102" s="185">
        <v>111</v>
      </c>
      <c r="I102" s="111">
        <f t="array" ref="I102">IF(AND(ISBLANK(I103:I105)),"",SUM(I103:I105))</f>
        <v>0</v>
      </c>
      <c r="J102" s="111">
        <f t="array" ref="J102">IF(AND(ISBLANK(J103:J105)),"",SUM(J103:J105))</f>
        <v>0</v>
      </c>
    </row>
    <row r="103" spans="1:10" ht="13.5" customHeight="1">
      <c r="A103" s="45">
        <v>0.84</v>
      </c>
      <c r="B103" s="45">
        <v>2.0099999999999998</v>
      </c>
      <c r="C103" s="45">
        <f t="shared" si="4"/>
        <v>1.8399999999999999</v>
      </c>
      <c r="D103" s="45">
        <f t="shared" si="4"/>
        <v>3.01</v>
      </c>
      <c r="E103" s="183" t="s">
        <v>2015</v>
      </c>
      <c r="F103" s="189" t="s">
        <v>2112</v>
      </c>
      <c r="G103" s="185"/>
      <c r="H103" s="185">
        <v>112</v>
      </c>
      <c r="I103" s="112">
        <v>0</v>
      </c>
      <c r="J103" s="112">
        <v>0</v>
      </c>
    </row>
    <row r="104" spans="1:10" ht="25.5">
      <c r="A104" s="45">
        <v>0.85</v>
      </c>
      <c r="B104" s="45">
        <v>2.02</v>
      </c>
      <c r="C104" s="45">
        <f t="shared" si="4"/>
        <v>1.85</v>
      </c>
      <c r="D104" s="45">
        <f t="shared" si="4"/>
        <v>3.02</v>
      </c>
      <c r="E104" s="183" t="s">
        <v>2017</v>
      </c>
      <c r="F104" s="189" t="s">
        <v>2113</v>
      </c>
      <c r="G104" s="185"/>
      <c r="H104" s="185">
        <v>113</v>
      </c>
      <c r="I104" s="112">
        <v>0</v>
      </c>
      <c r="J104" s="112">
        <v>0</v>
      </c>
    </row>
    <row r="105" spans="1:10" ht="13.5" customHeight="1">
      <c r="A105" s="45">
        <v>0.86</v>
      </c>
      <c r="B105" s="45">
        <v>2.0299999999999998</v>
      </c>
      <c r="C105" s="45">
        <f t="shared" si="4"/>
        <v>1.8599999999999999</v>
      </c>
      <c r="D105" s="45">
        <f t="shared" si="4"/>
        <v>3.03</v>
      </c>
      <c r="E105" s="183" t="s">
        <v>2019</v>
      </c>
      <c r="F105" s="189" t="s">
        <v>2114</v>
      </c>
      <c r="G105" s="185"/>
      <c r="H105" s="185">
        <v>114</v>
      </c>
      <c r="I105" s="112">
        <v>0</v>
      </c>
      <c r="J105" s="112">
        <v>0</v>
      </c>
    </row>
    <row r="106" spans="1:10" ht="13.5" customHeight="1">
      <c r="A106" s="45">
        <v>0.87</v>
      </c>
      <c r="B106" s="45">
        <v>2.04</v>
      </c>
      <c r="C106" s="45">
        <f t="shared" si="4"/>
        <v>6811559.0987499999</v>
      </c>
      <c r="D106" s="45">
        <f t="shared" si="4"/>
        <v>14887282.225</v>
      </c>
      <c r="E106" s="183" t="s">
        <v>2024</v>
      </c>
      <c r="F106" s="192" t="s">
        <v>2115</v>
      </c>
      <c r="G106" s="185"/>
      <c r="H106" s="185">
        <v>115</v>
      </c>
      <c r="I106" s="111">
        <f t="array" ref="I106">IF(AND(ISBLANK(I107:I108)),"",SUM(I107:I108))</f>
        <v>62635009</v>
      </c>
      <c r="J106" s="111">
        <f t="array" ref="J106">IF(AND(ISBLANK(J107:J108)),"",SUM(J107:J108))</f>
        <v>58381487</v>
      </c>
    </row>
    <row r="107" spans="1:10" ht="13.5" customHeight="1">
      <c r="A107" s="45">
        <v>0.88</v>
      </c>
      <c r="B107" s="45">
        <v>2.0499999999999998</v>
      </c>
      <c r="C107" s="45">
        <f t="shared" si="4"/>
        <v>5328405.29</v>
      </c>
      <c r="D107" s="45">
        <f t="shared" si="4"/>
        <v>12012073.63125</v>
      </c>
      <c r="E107" s="183" t="s">
        <v>2078</v>
      </c>
      <c r="F107" s="189" t="s">
        <v>2116</v>
      </c>
      <c r="G107" s="185"/>
      <c r="H107" s="185">
        <v>116</v>
      </c>
      <c r="I107" s="112">
        <v>48440031</v>
      </c>
      <c r="J107" s="112">
        <v>46876373</v>
      </c>
    </row>
    <row r="108" spans="1:10" ht="13.5" customHeight="1">
      <c r="A108" s="45">
        <v>0.89</v>
      </c>
      <c r="B108" s="45">
        <v>2.06</v>
      </c>
      <c r="C108" s="45">
        <f t="shared" si="4"/>
        <v>1579193.1924999999</v>
      </c>
      <c r="D108" s="45">
        <f t="shared" si="4"/>
        <v>2962569.915</v>
      </c>
      <c r="E108" s="183" t="s">
        <v>2079</v>
      </c>
      <c r="F108" s="189" t="s">
        <v>2117</v>
      </c>
      <c r="G108" s="185"/>
      <c r="H108" s="185">
        <v>117</v>
      </c>
      <c r="I108" s="112">
        <v>14194978</v>
      </c>
      <c r="J108" s="112">
        <v>11505114</v>
      </c>
    </row>
    <row r="109" spans="1:10" ht="13.5" customHeight="1">
      <c r="A109" s="45">
        <v>0.9</v>
      </c>
      <c r="B109" s="45">
        <v>2.0699999999999998</v>
      </c>
      <c r="C109" s="45">
        <f t="shared" si="4"/>
        <v>1.9</v>
      </c>
      <c r="D109" s="45">
        <f t="shared" si="4"/>
        <v>3.07</v>
      </c>
      <c r="E109" s="183" t="s">
        <v>2027</v>
      </c>
      <c r="F109" s="192" t="s">
        <v>2118</v>
      </c>
      <c r="G109" s="185"/>
      <c r="H109" s="185">
        <v>118</v>
      </c>
      <c r="I109" s="111">
        <f t="array" ref="I109">IF(AND(ISBLANK(I110:I111)),"",SUM(I110:I111))</f>
        <v>0</v>
      </c>
      <c r="J109" s="111">
        <f t="array" ref="J109">IF(AND(ISBLANK(J110:J111)),"",SUM(J110:J111))</f>
        <v>0</v>
      </c>
    </row>
    <row r="110" spans="1:10" ht="13.5" customHeight="1">
      <c r="A110" s="45">
        <v>0.91</v>
      </c>
      <c r="B110" s="45">
        <v>2.08</v>
      </c>
      <c r="C110" s="45">
        <f t="shared" si="4"/>
        <v>1.9100000000000001</v>
      </c>
      <c r="D110" s="45">
        <f t="shared" si="4"/>
        <v>3.08</v>
      </c>
      <c r="E110" s="183" t="s">
        <v>2119</v>
      </c>
      <c r="F110" s="189" t="s">
        <v>2120</v>
      </c>
      <c r="G110" s="185"/>
      <c r="H110" s="185">
        <v>119</v>
      </c>
      <c r="I110" s="112">
        <v>0</v>
      </c>
      <c r="J110" s="112">
        <v>0</v>
      </c>
    </row>
    <row r="111" spans="1:10" ht="13.5" customHeight="1">
      <c r="A111" s="45">
        <v>0.92</v>
      </c>
      <c r="B111" s="45">
        <v>2.09</v>
      </c>
      <c r="C111" s="45">
        <f t="shared" si="4"/>
        <v>1.92</v>
      </c>
      <c r="D111" s="45">
        <f t="shared" si="4"/>
        <v>3.09</v>
      </c>
      <c r="E111" s="183" t="s">
        <v>2121</v>
      </c>
      <c r="F111" s="189" t="s">
        <v>2122</v>
      </c>
      <c r="G111" s="185"/>
      <c r="H111" s="185">
        <v>120</v>
      </c>
      <c r="I111" s="112">
        <v>0</v>
      </c>
      <c r="J111" s="112">
        <v>0</v>
      </c>
    </row>
    <row r="112" spans="1:10" ht="13.5" customHeight="1">
      <c r="A112" s="45">
        <v>0.93</v>
      </c>
      <c r="B112" s="45">
        <v>2.1</v>
      </c>
      <c r="C112" s="45">
        <f t="shared" si="4"/>
        <v>21228003.783333335</v>
      </c>
      <c r="D112" s="45">
        <f t="shared" si="4"/>
        <v>47309697.700000003</v>
      </c>
      <c r="E112" s="186" t="s">
        <v>2029</v>
      </c>
      <c r="F112" s="193" t="s">
        <v>2123</v>
      </c>
      <c r="G112" s="179"/>
      <c r="H112" s="179">
        <v>121</v>
      </c>
      <c r="I112" s="194">
        <f>IFERROR(IF(AND(I92,I98,I99,I102,I106,I109)="","",SUM(I92,I98,I99,I102,I106)-SUM(I109)),"")</f>
        <v>205432276</v>
      </c>
      <c r="J112" s="194">
        <f>IFERROR(IF(AND(J92,J98,J99,J102,J106,J109)="","",SUM(J92,J98,J99,J102,J106)-SUM(J109)),"")</f>
        <v>202755834</v>
      </c>
    </row>
    <row r="113" spans="1:919" ht="13.5" customHeight="1">
      <c r="A113" s="45">
        <v>0.94</v>
      </c>
      <c r="B113" s="45">
        <v>2.11</v>
      </c>
      <c r="C113" s="45" t="str">
        <f t="shared" si="4"/>
        <v/>
      </c>
      <c r="D113" s="45">
        <f t="shared" si="4"/>
        <v>3.11</v>
      </c>
      <c r="E113" s="183" t="s">
        <v>2032</v>
      </c>
      <c r="F113" s="192" t="s">
        <v>2124</v>
      </c>
      <c r="G113" s="185"/>
      <c r="H113" s="185">
        <v>122</v>
      </c>
      <c r="I113" s="112"/>
      <c r="J113" s="112">
        <v>0</v>
      </c>
    </row>
    <row r="114" spans="1:919" ht="13.5" customHeight="1">
      <c r="A114" s="45">
        <v>0.95</v>
      </c>
      <c r="B114" s="45">
        <v>2.12</v>
      </c>
      <c r="C114" s="45">
        <f t="shared" si="4"/>
        <v>21684519.97222222</v>
      </c>
      <c r="D114" s="45">
        <f t="shared" si="4"/>
        <v>47760266.240000002</v>
      </c>
      <c r="E114" s="186" t="s">
        <v>1978</v>
      </c>
      <c r="F114" s="193" t="s">
        <v>2125</v>
      </c>
      <c r="G114" s="179"/>
      <c r="H114" s="179">
        <v>123</v>
      </c>
      <c r="I114" s="194">
        <f>IFERROR(IF(AND(I112,I113)="","",SUM(I112,I113)),"")</f>
        <v>205432276</v>
      </c>
      <c r="J114" s="194">
        <f>IFERROR(IF(AND(J112,J113)="","",SUM(J112,J113)),"")</f>
        <v>202755834</v>
      </c>
    </row>
    <row r="115" spans="1:919" ht="13.5" customHeight="1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6"/>
      <c r="F115" s="193" t="s">
        <v>2126</v>
      </c>
      <c r="G115" s="179"/>
      <c r="H115" s="179"/>
      <c r="I115" s="194"/>
      <c r="J115" s="194"/>
    </row>
    <row r="116" spans="1:919" ht="13.5" customHeight="1">
      <c r="A116" s="45">
        <v>0.97</v>
      </c>
      <c r="B116" s="45">
        <v>2.14</v>
      </c>
      <c r="C116" s="45">
        <f t="shared" si="4"/>
        <v>1492280.1612499999</v>
      </c>
      <c r="D116" s="45">
        <f t="shared" si="4"/>
        <v>8459973.3875000011</v>
      </c>
      <c r="E116" s="186" t="s">
        <v>2059</v>
      </c>
      <c r="F116" s="192" t="s">
        <v>2127</v>
      </c>
      <c r="G116" s="185"/>
      <c r="H116" s="179">
        <v>124</v>
      </c>
      <c r="I116" s="194">
        <f>IFERROR(IF(AND(I117,I126,I127,I128)="","",SUM(I117,I126,I127,I128)),"")</f>
        <v>12307449</v>
      </c>
      <c r="J116" s="194">
        <f>IFERROR(IF(AND(J117,J126,J127,J128)="","",SUM(J117,J126,J127,J128)),"")</f>
        <v>31626057</v>
      </c>
    </row>
    <row r="117" spans="1:919" ht="13.5" customHeight="1">
      <c r="A117" s="45">
        <v>0.98</v>
      </c>
      <c r="B117" s="45">
        <v>2.15</v>
      </c>
      <c r="C117" s="45">
        <f t="shared" si="4"/>
        <v>336358.98</v>
      </c>
      <c r="D117" s="45">
        <f t="shared" si="4"/>
        <v>3006502.6428571427</v>
      </c>
      <c r="E117" s="183" t="s">
        <v>1980</v>
      </c>
      <c r="F117" s="192" t="s">
        <v>2128</v>
      </c>
      <c r="G117" s="185"/>
      <c r="H117" s="185">
        <v>125</v>
      </c>
      <c r="I117" s="111">
        <f>IFERROR(IF(AND(I118,I123,I124,I125)="","",SUM(I118,I123,I124,I125)),"")</f>
        <v>2402550</v>
      </c>
      <c r="J117" s="111">
        <f>IFERROR(IF(AND(J118,J123,J124,J125)="","",SUM(J118,J123,J124,J125)),"")</f>
        <v>9788603</v>
      </c>
    </row>
    <row r="118" spans="1:919" ht="13.5" customHeight="1">
      <c r="A118" s="45">
        <v>0.99</v>
      </c>
      <c r="B118" s="45">
        <v>2.16</v>
      </c>
      <c r="C118" s="45">
        <f t="shared" si="4"/>
        <v>242194.31714285715</v>
      </c>
      <c r="D118" s="45">
        <f t="shared" si="4"/>
        <v>2330064.2800000003</v>
      </c>
      <c r="E118" s="183" t="s">
        <v>1983</v>
      </c>
      <c r="F118" s="189" t="s">
        <v>2129</v>
      </c>
      <c r="G118" s="185"/>
      <c r="H118" s="185">
        <v>126</v>
      </c>
      <c r="I118" s="112">
        <v>1712471</v>
      </c>
      <c r="J118" s="112">
        <v>7551124</v>
      </c>
    </row>
    <row r="119" spans="1:919" ht="12.75" customHeight="1">
      <c r="E119" s="37"/>
      <c r="F119" s="37"/>
      <c r="G119" s="37"/>
      <c r="H119" s="37"/>
      <c r="I119" s="37"/>
    </row>
    <row r="120" spans="1:919" s="149" customFormat="1" ht="17.25" customHeight="1">
      <c r="E120" s="147"/>
      <c r="J120" s="148" t="s">
        <v>2130</v>
      </c>
    </row>
    <row r="121" spans="1:919" ht="27.2" customHeight="1">
      <c r="E121" s="177" t="s">
        <v>1974</v>
      </c>
      <c r="F121" s="178" t="s">
        <v>1969</v>
      </c>
      <c r="G121" s="178" t="s">
        <v>1975</v>
      </c>
      <c r="H121" s="179" t="s">
        <v>1976</v>
      </c>
      <c r="I121" s="179" t="str">
        <f>I16</f>
        <v>Iznos tekuće godine</v>
      </c>
      <c r="J121" s="179" t="str">
        <f>J16</f>
        <v>Iznos prethodne godine (početno stanje)</v>
      </c>
    </row>
    <row r="122" spans="1:919" s="51" customFormat="1" ht="13.5" customHeight="1">
      <c r="A122" s="45"/>
      <c r="B122" s="45"/>
      <c r="C122" s="45"/>
      <c r="D122" s="45"/>
      <c r="E122" s="180">
        <v>1</v>
      </c>
      <c r="F122" s="181">
        <v>2</v>
      </c>
      <c r="G122" s="181">
        <v>3</v>
      </c>
      <c r="H122" s="182">
        <v>4</v>
      </c>
      <c r="I122" s="182">
        <v>5</v>
      </c>
      <c r="J122" s="182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>
      <c r="A123" s="45">
        <v>1.01</v>
      </c>
      <c r="B123" s="45">
        <v>2.17</v>
      </c>
      <c r="C123" s="45">
        <f>IF(LEN(I123)=0,"",1+ABS((I123*A123)/LEN(I123))+A123)</f>
        <v>116165.30833333333</v>
      </c>
      <c r="D123" s="45">
        <f>IF(LEN(J123)=0,"",1+ABS((J123*B123)/LEN(J123))+B123)</f>
        <v>693621.66</v>
      </c>
      <c r="E123" s="183" t="s">
        <v>1985</v>
      </c>
      <c r="F123" s="189" t="s">
        <v>2131</v>
      </c>
      <c r="G123" s="185"/>
      <c r="H123" s="185">
        <v>127</v>
      </c>
      <c r="I123" s="112">
        <v>690079</v>
      </c>
      <c r="J123" s="112">
        <v>2237479</v>
      </c>
    </row>
    <row r="124" spans="1:919" ht="13.5" customHeight="1">
      <c r="A124" s="45">
        <v>1.02</v>
      </c>
      <c r="B124" s="45">
        <v>2.1800000000000002</v>
      </c>
      <c r="C124" s="45">
        <f>IF(LEN(I124)=0,"",1+ABS((I124*A124)/LEN(I124))+A124)</f>
        <v>2.02</v>
      </c>
      <c r="D124" s="45">
        <f t="shared" ref="D124:D147" si="5">IF(LEN(J124)=0,"",1+ABS((J124*B124)/LEN(J124))+B124)</f>
        <v>3.18</v>
      </c>
      <c r="E124" s="183" t="s">
        <v>1988</v>
      </c>
      <c r="F124" s="189" t="s">
        <v>2132</v>
      </c>
      <c r="G124" s="185"/>
      <c r="H124" s="185">
        <v>128</v>
      </c>
      <c r="I124" s="112">
        <v>0</v>
      </c>
      <c r="J124" s="112">
        <v>0</v>
      </c>
    </row>
    <row r="125" spans="1:919" ht="13.5" customHeight="1">
      <c r="A125" s="45">
        <v>1.03</v>
      </c>
      <c r="B125" s="45">
        <v>2.19</v>
      </c>
      <c r="C125" s="45">
        <f t="shared" ref="C125:C147" si="6">IF(LEN(I125)=0,"",1+ABS((I125*A125)/LEN(I125))+A125)</f>
        <v>2.0300000000000002</v>
      </c>
      <c r="D125" s="45">
        <f t="shared" si="5"/>
        <v>3.19</v>
      </c>
      <c r="E125" s="183" t="s">
        <v>1991</v>
      </c>
      <c r="F125" s="189" t="s">
        <v>2133</v>
      </c>
      <c r="G125" s="185"/>
      <c r="H125" s="185">
        <v>129</v>
      </c>
      <c r="I125" s="112">
        <v>0</v>
      </c>
      <c r="J125" s="112">
        <v>0</v>
      </c>
    </row>
    <row r="126" spans="1:919" ht="13.5" customHeight="1">
      <c r="A126" s="45">
        <v>1.04</v>
      </c>
      <c r="B126" s="45">
        <v>2.2000000000000002</v>
      </c>
      <c r="C126" s="45">
        <f t="shared" si="6"/>
        <v>731.34</v>
      </c>
      <c r="D126" s="45">
        <f t="shared" si="5"/>
        <v>1599.3000000000002</v>
      </c>
      <c r="E126" s="183" t="s">
        <v>1999</v>
      </c>
      <c r="F126" s="192" t="s">
        <v>2134</v>
      </c>
      <c r="G126" s="185"/>
      <c r="H126" s="185">
        <v>130</v>
      </c>
      <c r="I126" s="112">
        <v>2805</v>
      </c>
      <c r="J126" s="112">
        <v>2902</v>
      </c>
    </row>
    <row r="127" spans="1:919" ht="13.5" customHeight="1">
      <c r="A127" s="45">
        <v>1.05</v>
      </c>
      <c r="B127" s="45">
        <v>2.21</v>
      </c>
      <c r="C127" s="45">
        <f t="shared" si="6"/>
        <v>1377040.9000000001</v>
      </c>
      <c r="D127" s="45">
        <f t="shared" si="5"/>
        <v>6031798.2000000002</v>
      </c>
      <c r="E127" s="183" t="s">
        <v>2009</v>
      </c>
      <c r="F127" s="192" t="s">
        <v>2135</v>
      </c>
      <c r="G127" s="185"/>
      <c r="H127" s="185">
        <v>131</v>
      </c>
      <c r="I127" s="112">
        <v>9180259</v>
      </c>
      <c r="J127" s="112">
        <v>21834552</v>
      </c>
    </row>
    <row r="128" spans="1:919" ht="13.5" customHeight="1">
      <c r="A128" s="45">
        <v>1.06</v>
      </c>
      <c r="B128" s="45">
        <v>2.2200000000000002</v>
      </c>
      <c r="C128" s="45">
        <f t="shared" si="6"/>
        <v>127526.24333333335</v>
      </c>
      <c r="D128" s="45">
        <f t="shared" si="5"/>
        <v>3.22</v>
      </c>
      <c r="E128" s="183" t="s">
        <v>2012</v>
      </c>
      <c r="F128" s="192" t="s">
        <v>2136</v>
      </c>
      <c r="G128" s="185"/>
      <c r="H128" s="185">
        <v>132</v>
      </c>
      <c r="I128" s="112">
        <v>721835</v>
      </c>
      <c r="J128" s="112">
        <v>0</v>
      </c>
    </row>
    <row r="129" spans="1:10" ht="13.5" customHeight="1">
      <c r="A129" s="45">
        <v>1.07</v>
      </c>
      <c r="B129" s="45">
        <v>2.23</v>
      </c>
      <c r="C129" s="45">
        <f t="shared" si="6"/>
        <v>2.0700000000000003</v>
      </c>
      <c r="D129" s="45">
        <f t="shared" si="5"/>
        <v>3.23</v>
      </c>
      <c r="E129" s="186" t="s">
        <v>2061</v>
      </c>
      <c r="F129" s="193" t="s">
        <v>2137</v>
      </c>
      <c r="G129" s="185"/>
      <c r="H129" s="179">
        <v>133</v>
      </c>
      <c r="I129" s="114">
        <v>0</v>
      </c>
      <c r="J129" s="114">
        <v>0</v>
      </c>
    </row>
    <row r="130" spans="1:10" ht="13.5" customHeight="1">
      <c r="A130" s="45">
        <v>1.08</v>
      </c>
      <c r="B130" s="45">
        <v>2.2400000000000002</v>
      </c>
      <c r="C130" s="45">
        <f t="shared" si="6"/>
        <v>11062736.380000001</v>
      </c>
      <c r="D130" s="45">
        <f t="shared" si="5"/>
        <v>25570196.280000001</v>
      </c>
      <c r="E130" s="186" t="s">
        <v>2090</v>
      </c>
      <c r="F130" s="192" t="s">
        <v>2138</v>
      </c>
      <c r="G130" s="185"/>
      <c r="H130" s="179">
        <v>134</v>
      </c>
      <c r="I130" s="194">
        <f>IFERROR(IF(AND(I131,I138,I139,I140,I141,I142,I143)="","",SUM(I131,I138,I139,I140,I141,I142,I143)),"")</f>
        <v>81946180</v>
      </c>
      <c r="J130" s="194">
        <f>IFERROR(IF(AND(J131,J138,J139,J140,J141,J142,J143)="","",SUM(J131,J138,J139,J140,J141,J142,J143)),"")</f>
        <v>91322118</v>
      </c>
    </row>
    <row r="131" spans="1:10" ht="13.5" customHeight="1">
      <c r="A131" s="45">
        <v>1.0900000000000001</v>
      </c>
      <c r="B131" s="45">
        <v>2.25</v>
      </c>
      <c r="C131" s="45">
        <f t="shared" si="6"/>
        <v>6546005.2650000006</v>
      </c>
      <c r="D131" s="45">
        <f t="shared" si="5"/>
        <v>16100042.21875</v>
      </c>
      <c r="E131" s="183" t="s">
        <v>1980</v>
      </c>
      <c r="F131" s="192" t="s">
        <v>2139</v>
      </c>
      <c r="G131" s="185"/>
      <c r="H131" s="185">
        <v>135</v>
      </c>
      <c r="I131" s="111">
        <f t="array" ref="I131">IF(AND(ISBLANK(I132:I137)),"",SUM(I132:I137))</f>
        <v>48044060</v>
      </c>
      <c r="J131" s="111">
        <f t="array" ref="J131">IF(AND(ISBLANK(J132:J137)),"",SUM(J132:J137))</f>
        <v>57244583</v>
      </c>
    </row>
    <row r="132" spans="1:10" ht="13.5" customHeight="1">
      <c r="A132" s="45">
        <v>1.1000000000000001</v>
      </c>
      <c r="B132" s="45">
        <v>2.2599999999999998</v>
      </c>
      <c r="C132" s="45">
        <f t="shared" si="6"/>
        <v>1510647.3428571431</v>
      </c>
      <c r="D132" s="45">
        <f t="shared" si="5"/>
        <v>3724110.9249999993</v>
      </c>
      <c r="E132" s="183" t="s">
        <v>1983</v>
      </c>
      <c r="F132" s="189" t="s">
        <v>2140</v>
      </c>
      <c r="G132" s="185"/>
      <c r="H132" s="185">
        <v>136</v>
      </c>
      <c r="I132" s="112">
        <v>9613197</v>
      </c>
      <c r="J132" s="112">
        <v>13182682</v>
      </c>
    </row>
    <row r="133" spans="1:10" ht="13.5" customHeight="1">
      <c r="A133" s="45">
        <v>1.1100000000000001</v>
      </c>
      <c r="B133" s="45">
        <v>2.27</v>
      </c>
      <c r="C133" s="45">
        <f t="shared" si="6"/>
        <v>2.1100000000000003</v>
      </c>
      <c r="D133" s="45">
        <f t="shared" si="5"/>
        <v>3.27</v>
      </c>
      <c r="E133" s="183" t="s">
        <v>1985</v>
      </c>
      <c r="F133" s="189" t="s">
        <v>2141</v>
      </c>
      <c r="G133" s="185"/>
      <c r="H133" s="185">
        <v>137</v>
      </c>
      <c r="I133" s="112">
        <v>0</v>
      </c>
      <c r="J133" s="112">
        <v>0</v>
      </c>
    </row>
    <row r="134" spans="1:10" ht="13.5" customHeight="1">
      <c r="A134" s="45">
        <v>1.1200000000000001</v>
      </c>
      <c r="B134" s="45">
        <v>2.2799999999999998</v>
      </c>
      <c r="C134" s="45">
        <f t="shared" si="6"/>
        <v>5243613.6400000006</v>
      </c>
      <c r="D134" s="45">
        <f t="shared" si="5"/>
        <v>12281478.354999999</v>
      </c>
      <c r="E134" s="183" t="s">
        <v>1988</v>
      </c>
      <c r="F134" s="189" t="s">
        <v>2129</v>
      </c>
      <c r="G134" s="185"/>
      <c r="H134" s="185">
        <v>138</v>
      </c>
      <c r="I134" s="112">
        <v>37454368</v>
      </c>
      <c r="J134" s="112">
        <v>43092895</v>
      </c>
    </row>
    <row r="135" spans="1:10" ht="13.5" customHeight="1">
      <c r="A135" s="45">
        <v>1.1299999999999999</v>
      </c>
      <c r="B135" s="45">
        <v>2.29</v>
      </c>
      <c r="C135" s="45">
        <f t="shared" si="6"/>
        <v>183908.68833333332</v>
      </c>
      <c r="D135" s="45">
        <f t="shared" si="5"/>
        <v>368111.63</v>
      </c>
      <c r="E135" s="183" t="s">
        <v>1991</v>
      </c>
      <c r="F135" s="189" t="s">
        <v>2131</v>
      </c>
      <c r="G135" s="185"/>
      <c r="H135" s="185">
        <v>139</v>
      </c>
      <c r="I135" s="112">
        <v>976495</v>
      </c>
      <c r="J135" s="112">
        <v>964476</v>
      </c>
    </row>
    <row r="136" spans="1:10" ht="13.5" customHeight="1">
      <c r="A136" s="45">
        <v>1.1399999999999999</v>
      </c>
      <c r="B136" s="45">
        <v>2.2999999999999998</v>
      </c>
      <c r="C136" s="45">
        <f t="shared" si="6"/>
        <v>2.1399999999999997</v>
      </c>
      <c r="D136" s="45">
        <f t="shared" si="5"/>
        <v>3.3</v>
      </c>
      <c r="E136" s="183" t="s">
        <v>1994</v>
      </c>
      <c r="F136" s="189" t="s">
        <v>2132</v>
      </c>
      <c r="G136" s="185"/>
      <c r="H136" s="185">
        <v>140</v>
      </c>
      <c r="I136" s="112">
        <v>0</v>
      </c>
      <c r="J136" s="112">
        <v>0</v>
      </c>
    </row>
    <row r="137" spans="1:10" ht="13.5" customHeight="1">
      <c r="A137" s="45">
        <v>1.1499999999999999</v>
      </c>
      <c r="B137" s="45">
        <v>2.31</v>
      </c>
      <c r="C137" s="45">
        <f t="shared" si="6"/>
        <v>2.15</v>
      </c>
      <c r="D137" s="45">
        <f t="shared" si="5"/>
        <v>2619.3850000000002</v>
      </c>
      <c r="E137" s="183" t="s">
        <v>1997</v>
      </c>
      <c r="F137" s="189" t="s">
        <v>2133</v>
      </c>
      <c r="G137" s="185"/>
      <c r="H137" s="185">
        <v>141</v>
      </c>
      <c r="I137" s="112">
        <v>0</v>
      </c>
      <c r="J137" s="112">
        <v>4530</v>
      </c>
    </row>
    <row r="138" spans="1:10" ht="13.5" customHeight="1">
      <c r="A138" s="45">
        <v>1.1599999999999999</v>
      </c>
      <c r="B138" s="45">
        <v>2.3199999999999998</v>
      </c>
      <c r="C138" s="45">
        <f t="shared" si="6"/>
        <v>2.16</v>
      </c>
      <c r="D138" s="45">
        <f t="shared" si="5"/>
        <v>3.32</v>
      </c>
      <c r="E138" s="183" t="s">
        <v>1999</v>
      </c>
      <c r="F138" s="192" t="s">
        <v>2142</v>
      </c>
      <c r="G138" s="185"/>
      <c r="H138" s="185">
        <v>142</v>
      </c>
      <c r="I138" s="112">
        <v>0</v>
      </c>
      <c r="J138" s="112">
        <v>0</v>
      </c>
    </row>
    <row r="139" spans="1:10" ht="13.5" customHeight="1">
      <c r="A139" s="45">
        <v>1.17</v>
      </c>
      <c r="B139" s="45">
        <v>2.33</v>
      </c>
      <c r="C139" s="45">
        <f t="shared" si="6"/>
        <v>2.17</v>
      </c>
      <c r="D139" s="45">
        <f t="shared" si="5"/>
        <v>3.33</v>
      </c>
      <c r="E139" s="183" t="s">
        <v>2009</v>
      </c>
      <c r="F139" s="192" t="s">
        <v>2085</v>
      </c>
      <c r="G139" s="185"/>
      <c r="H139" s="185">
        <v>143</v>
      </c>
      <c r="I139" s="112">
        <v>0</v>
      </c>
      <c r="J139" s="112">
        <v>0</v>
      </c>
    </row>
    <row r="140" spans="1:10" ht="13.5" customHeight="1">
      <c r="A140" s="45">
        <v>1.18</v>
      </c>
      <c r="B140" s="45">
        <v>2.34</v>
      </c>
      <c r="C140" s="45">
        <f t="shared" si="6"/>
        <v>2.1799999999999997</v>
      </c>
      <c r="D140" s="45">
        <f t="shared" si="5"/>
        <v>298393.90000000002</v>
      </c>
      <c r="E140" s="183" t="s">
        <v>2012</v>
      </c>
      <c r="F140" s="192" t="s">
        <v>2134</v>
      </c>
      <c r="G140" s="185"/>
      <c r="H140" s="185">
        <v>144</v>
      </c>
      <c r="I140" s="112">
        <v>0</v>
      </c>
      <c r="J140" s="112">
        <v>765104</v>
      </c>
    </row>
    <row r="141" spans="1:10" ht="13.5" customHeight="1">
      <c r="A141" s="45">
        <v>1.19</v>
      </c>
      <c r="B141" s="45">
        <v>2.35</v>
      </c>
      <c r="C141" s="45">
        <f t="shared" si="6"/>
        <v>224129.33999999997</v>
      </c>
      <c r="D141" s="45">
        <f t="shared" si="5"/>
        <v>379711.64999999997</v>
      </c>
      <c r="E141" s="183" t="s">
        <v>2024</v>
      </c>
      <c r="F141" s="192" t="s">
        <v>2135</v>
      </c>
      <c r="G141" s="185"/>
      <c r="H141" s="185">
        <v>145</v>
      </c>
      <c r="I141" s="112">
        <v>1318395</v>
      </c>
      <c r="J141" s="112">
        <v>1131046</v>
      </c>
    </row>
    <row r="142" spans="1:10" ht="13.5" customHeight="1">
      <c r="A142" s="45">
        <v>1.2</v>
      </c>
      <c r="B142" s="45">
        <v>2.36</v>
      </c>
      <c r="C142" s="45">
        <f t="shared" si="6"/>
        <v>7524.7599999999993</v>
      </c>
      <c r="D142" s="45">
        <f t="shared" si="5"/>
        <v>9086.5280000000002</v>
      </c>
      <c r="E142" s="183" t="s">
        <v>2027</v>
      </c>
      <c r="F142" s="192" t="s">
        <v>2143</v>
      </c>
      <c r="G142" s="185"/>
      <c r="H142" s="185">
        <v>146</v>
      </c>
      <c r="I142" s="112">
        <v>31344</v>
      </c>
      <c r="J142" s="112">
        <v>19244</v>
      </c>
    </row>
    <row r="143" spans="1:10" ht="13.5" customHeight="1">
      <c r="A143" s="45">
        <v>1.21</v>
      </c>
      <c r="B143" s="45">
        <v>2.37</v>
      </c>
      <c r="C143" s="45">
        <f t="shared" si="6"/>
        <v>4923549.8362499997</v>
      </c>
      <c r="D143" s="45">
        <f t="shared" si="5"/>
        <v>9528037.6412499994</v>
      </c>
      <c r="E143" s="183" t="s">
        <v>2029</v>
      </c>
      <c r="F143" s="192" t="s">
        <v>2136</v>
      </c>
      <c r="G143" s="185"/>
      <c r="H143" s="185">
        <v>147</v>
      </c>
      <c r="I143" s="112">
        <v>32552381</v>
      </c>
      <c r="J143" s="112">
        <v>32162141</v>
      </c>
    </row>
    <row r="144" spans="1:10" ht="13.5" customHeight="1">
      <c r="A144" s="45">
        <v>1.22</v>
      </c>
      <c r="B144" s="45">
        <v>2.38</v>
      </c>
      <c r="C144" s="45">
        <f t="shared" si="6"/>
        <v>14373680.6425</v>
      </c>
      <c r="D144" s="45">
        <f t="shared" si="5"/>
        <v>32512965.213333331</v>
      </c>
      <c r="E144" s="186" t="s">
        <v>2092</v>
      </c>
      <c r="F144" s="192" t="s">
        <v>2144</v>
      </c>
      <c r="G144" s="185"/>
      <c r="H144" s="179">
        <v>148</v>
      </c>
      <c r="I144" s="194">
        <f>IFERROR(IF(AND(I116,I129,I130)="","",SUM(I116,I129,I130)),"")</f>
        <v>94253629</v>
      </c>
      <c r="J144" s="194">
        <f>IFERROR(IF(AND(J116,J129,J130)="","",SUM(J116,J129,J130)),"")</f>
        <v>122948175</v>
      </c>
    </row>
    <row r="145" spans="1:919" ht="13.5" customHeight="1">
      <c r="A145" s="45">
        <v>1.23</v>
      </c>
      <c r="B145" s="45">
        <v>2.39</v>
      </c>
      <c r="C145" s="45">
        <f t="shared" si="6"/>
        <v>40957075.913333327</v>
      </c>
      <c r="D145" s="45">
        <f t="shared" si="5"/>
        <v>86492512.446666673</v>
      </c>
      <c r="E145" s="186" t="s">
        <v>2095</v>
      </c>
      <c r="F145" s="192" t="s">
        <v>2145</v>
      </c>
      <c r="G145" s="185"/>
      <c r="H145" s="179">
        <v>149</v>
      </c>
      <c r="I145" s="194">
        <f>IFERROR(IF(AND(I114,I144)="","",SUM(I114,I144)),"")</f>
        <v>299685905</v>
      </c>
      <c r="J145" s="194">
        <f>IFERROR(IF(AND(J114,J144)="","",SUM(J114,J144)),"")</f>
        <v>325704009</v>
      </c>
    </row>
    <row r="146" spans="1:919" ht="13.5" customHeight="1">
      <c r="A146" s="45">
        <v>1.24</v>
      </c>
      <c r="B146" s="45">
        <v>2.4</v>
      </c>
      <c r="C146" s="45">
        <f t="shared" si="6"/>
        <v>15796.119999999999</v>
      </c>
      <c r="D146" s="45">
        <f t="shared" si="5"/>
        <v>96048.199999999983</v>
      </c>
      <c r="E146" s="186" t="s">
        <v>2146</v>
      </c>
      <c r="F146" s="193" t="s">
        <v>2093</v>
      </c>
      <c r="G146" s="185"/>
      <c r="H146" s="179">
        <v>150</v>
      </c>
      <c r="I146" s="114">
        <v>63685</v>
      </c>
      <c r="J146" s="114">
        <v>240112</v>
      </c>
    </row>
    <row r="147" spans="1:919" ht="13.5" customHeight="1">
      <c r="A147" s="45">
        <v>1.25</v>
      </c>
      <c r="B147" s="45">
        <v>2.41</v>
      </c>
      <c r="C147" s="45">
        <f t="shared" si="6"/>
        <v>41631889.75</v>
      </c>
      <c r="D147" s="45">
        <f t="shared" si="5"/>
        <v>87280595.811111107</v>
      </c>
      <c r="E147" s="186" t="s">
        <v>2147</v>
      </c>
      <c r="F147" s="192" t="s">
        <v>2148</v>
      </c>
      <c r="G147" s="185"/>
      <c r="H147" s="179">
        <v>151</v>
      </c>
      <c r="I147" s="194">
        <f>IFERROR(IF(AND(I145,I146)="","",SUM(I145,I146)),"")</f>
        <v>299749590</v>
      </c>
      <c r="J147" s="194">
        <f>IFERROR(IF(AND(J145,J146)="","",SUM(J145,J146)),"")</f>
        <v>325944121</v>
      </c>
    </row>
    <row r="148" spans="1:919">
      <c r="C148" s="45">
        <f>IF(ISERROR(ABS(LOG(ABS(SUM(C19:C147)),EXP(3)))),"",ABS(LOG(ABS(SUM(C19:C147)),EXP(3))))</f>
        <v>6.4906375116080008</v>
      </c>
      <c r="D148" s="45">
        <f>IF(ISERROR(ABS(LOG(ABS(SUM(D19:D147)),EXP(3)))),"",ABS(LOG(ABS(SUM(D19:D147)),EXP(3))))</f>
        <v>6.8283652742610377</v>
      </c>
    </row>
    <row r="149" spans="1:919" s="146" customFormat="1" ht="12.75">
      <c r="C149" s="153" t="str">
        <f>IF(ISERROR(IF(ISERROR(MID(C148,FIND(".",C148,1)+11,13)),MID(C148,FIND(",",C148,1)+11,13),MID(C148,FIND(".",C148,1)+11,13))),"",IF(ISERROR(MID(C148,FIND(".",C148,1)+11,13)),MID(C148,FIND(",",C148,1)+11,13),MID(C148,FIND(".",C148,1)+11,13)))</f>
        <v>08</v>
      </c>
      <c r="D149" s="153" t="str">
        <f>IF(ISERROR(IF(ISERROR(MID(D148,FIND(".",D148,1)+11,13)),MID(D148,FIND(",",D148,1)+11,13),MID(D148,FIND(".",D148,1)+11,13))),"",IF(ISERROR(MID(D148,FIND(".",D148,1)+11,13)),MID(D148,FIND(",",D148,1)+11,13),MID(D148,FIND(".",D148,1)+11,13)))</f>
        <v>6104</v>
      </c>
      <c r="E149" s="156"/>
      <c r="F149" s="115"/>
      <c r="G149" s="157"/>
      <c r="H149" s="115"/>
      <c r="I149" s="195"/>
      <c r="J149" s="158"/>
    </row>
    <row r="150" spans="1:919" s="51" customFormat="1" ht="12.75">
      <c r="A150" s="49"/>
      <c r="B150" s="49"/>
      <c r="C150" s="49"/>
      <c r="D150" s="49"/>
      <c r="E150" s="146" t="s">
        <v>2149</v>
      </c>
      <c r="F150" s="115"/>
      <c r="G150" s="154"/>
      <c r="I150" s="160" t="s">
        <v>2151</v>
      </c>
      <c r="J150" s="154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2.75">
      <c r="A151" s="49"/>
      <c r="B151" s="49"/>
      <c r="C151" s="49"/>
      <c r="D151" s="49"/>
      <c r="E151" s="315" t="str">
        <f>OP!C45</f>
        <v>Sarajevo, 14.03.2025</v>
      </c>
      <c r="F151" s="315"/>
      <c r="G151" s="159"/>
      <c r="H151" s="115"/>
      <c r="I151" s="160"/>
      <c r="J151" s="275" t="str">
        <f>OP!AJ45</f>
        <v>Adnan Hadžić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>
      <c r="G152" s="240"/>
    </row>
    <row r="155" spans="1:919" s="150" customFormat="1" ht="12.75">
      <c r="E155" s="147"/>
      <c r="I155" s="145"/>
      <c r="J155" s="148" t="s">
        <v>2152</v>
      </c>
    </row>
    <row r="156" spans="1:919">
      <c r="K156" s="57"/>
    </row>
  </sheetData>
  <sheetProtection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10">
    <mergeCell ref="E151:F151"/>
    <mergeCell ref="E1:F1"/>
    <mergeCell ref="E5:F5"/>
    <mergeCell ref="E12:J12"/>
    <mergeCell ref="E13:J13"/>
    <mergeCell ref="E14:J14"/>
    <mergeCell ref="E3:F3"/>
    <mergeCell ref="E7:F7"/>
    <mergeCell ref="E9:F9"/>
    <mergeCell ref="E11:F11"/>
  </mergeCells>
  <conditionalFormatting sqref="E1 G1:J1 E2:J2 E3 G3:J3 E4:J4 H5:I5 E5:E9 H6:J8 G9:I9 E10:J10 E11 G11:J11 E12:J12">
    <cfRule type="expression" dxfId="66" priority="2">
      <formula>OR(LEFT(#REF!,5)="Reviz",LEFT(#REF!,6)="Izjava")</formula>
    </cfRule>
  </conditionalFormatting>
  <conditionalFormatting sqref="E40">
    <cfRule type="containsText" dxfId="65" priority="8" operator="containsText" text="Obrazac prazan">
      <formula>NOT(ISERROR(SEARCH("Obrazac prazan",E40)))</formula>
    </cfRule>
  </conditionalFormatting>
  <conditionalFormatting sqref="E80">
    <cfRule type="containsText" dxfId="64" priority="6" operator="containsText" text="Obrazac prazan">
      <formula>NOT(ISERROR(SEARCH("Obrazac prazan",E80)))</formula>
    </cfRule>
  </conditionalFormatting>
  <conditionalFormatting sqref="E120">
    <cfRule type="containsText" dxfId="63" priority="5" operator="containsText" text="Obrazac prazan">
      <formula>NOT(ISERROR(SEARCH("Obrazac prazan",E120)))</formula>
    </cfRule>
  </conditionalFormatting>
  <conditionalFormatting sqref="E155">
    <cfRule type="containsText" dxfId="62" priority="7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61" priority="4">
      <formula>OR(LEFT(#REF!,5)="Reviz",LEFT(#REF!,6)="Izjava")</formula>
    </cfRule>
  </conditionalFormatting>
  <conditionalFormatting sqref="G152">
    <cfRule type="expression" dxfId="60" priority="1">
      <formula>OR(LEFT(#REF!,5)="Reviz",LEFT(#REF!,6)="Izjava")</formula>
    </cfRule>
  </conditionalFormatting>
  <conditionalFormatting sqref="J15">
    <cfRule type="expression" dxfId="59" priority="3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>
    <tabColor rgb="FF0F932E"/>
  </sheetPr>
  <dimension ref="A1:AII190"/>
  <sheetViews>
    <sheetView showGridLines="0" topLeftCell="E157" workbookViewId="0">
      <selection activeCell="I152" sqref="I152"/>
    </sheetView>
  </sheetViews>
  <sheetFormatPr defaultColWidth="7.42578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80.28515625" style="52" customWidth="1"/>
    <col min="7" max="7" width="7.85546875" style="52" customWidth="1"/>
    <col min="8" max="8" width="8" style="52" customWidth="1"/>
    <col min="9" max="9" width="18.28515625" style="38" customWidth="1"/>
    <col min="10" max="10" width="18.28515625" style="37" customWidth="1"/>
    <col min="11" max="919" width="7.42578125" style="37" customWidth="1"/>
    <col min="920" max="920" width="7.42578125" style="46" customWidth="1"/>
    <col min="921" max="16384" width="7.42578125" style="46"/>
  </cols>
  <sheetData>
    <row r="1" spans="1:919" s="51" customFormat="1" ht="12.75">
      <c r="A1" s="49"/>
      <c r="B1" s="49"/>
      <c r="C1" s="49"/>
      <c r="D1" s="49"/>
      <c r="E1" s="316" t="str">
        <f>BS!E1</f>
        <v>Bosnalijek dd</v>
      </c>
      <c r="F1" s="316"/>
      <c r="G1" s="117"/>
      <c r="H1" s="117"/>
      <c r="I1" s="104"/>
      <c r="J1" s="252" t="s">
        <v>2541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2.75">
      <c r="A2" s="49"/>
      <c r="B2" s="49"/>
      <c r="C2" s="49"/>
      <c r="D2" s="49"/>
      <c r="E2" s="241" t="s">
        <v>2539</v>
      </c>
      <c r="F2" s="102"/>
      <c r="G2" s="102"/>
      <c r="H2" s="104"/>
      <c r="I2" s="106"/>
      <c r="J2" s="242" t="s">
        <v>2543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2.75">
      <c r="A3" s="49"/>
      <c r="B3" s="49"/>
      <c r="C3" s="49"/>
      <c r="D3" s="49"/>
      <c r="E3" s="317" t="str">
        <f>BS!E3</f>
        <v>Jukićeva 53, 71000 Sarajevo</v>
      </c>
      <c r="F3" s="317"/>
      <c r="G3" s="117"/>
      <c r="H3" s="105"/>
      <c r="I3" s="104"/>
      <c r="J3" s="243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2.75">
      <c r="A4" s="49"/>
      <c r="B4" s="49"/>
      <c r="C4" s="49"/>
      <c r="D4" s="49"/>
      <c r="E4" s="241" t="s">
        <v>2540</v>
      </c>
      <c r="F4" s="102"/>
      <c r="G4" s="102"/>
      <c r="H4" s="102"/>
      <c r="I4" s="106"/>
      <c r="J4" s="242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>
      <c r="A5" s="49"/>
      <c r="B5" s="49"/>
      <c r="C5" s="49"/>
      <c r="D5" s="49"/>
      <c r="E5" s="317" t="str">
        <f>BS!E5</f>
        <v>21.20</v>
      </c>
      <c r="F5" s="317"/>
      <c r="G5" s="244"/>
      <c r="H5" s="117"/>
      <c r="I5" s="104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>
      <c r="A6" s="49"/>
      <c r="B6" s="49"/>
      <c r="C6" s="49"/>
      <c r="D6" s="49"/>
      <c r="E6" s="241" t="s">
        <v>7</v>
      </c>
      <c r="F6" s="44"/>
      <c r="G6" s="44"/>
      <c r="H6" s="102"/>
      <c r="I6" s="106"/>
      <c r="J6" s="242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>
      <c r="A7" s="49"/>
      <c r="B7" s="49"/>
      <c r="C7" s="49"/>
      <c r="D7" s="49"/>
      <c r="E7" s="317">
        <f>BS!E7</f>
        <v>200598340009</v>
      </c>
      <c r="F7" s="317"/>
      <c r="G7" s="44"/>
      <c r="H7" s="102"/>
      <c r="I7" s="106"/>
      <c r="J7" s="2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8" customFormat="1" ht="12.75" customHeight="1">
      <c r="A8" s="116"/>
      <c r="B8" s="116"/>
      <c r="C8" s="116"/>
      <c r="D8" s="116"/>
      <c r="E8" s="241" t="s">
        <v>1970</v>
      </c>
      <c r="F8" s="44"/>
      <c r="G8" s="44"/>
      <c r="H8" s="102"/>
      <c r="I8" s="106"/>
      <c r="J8" s="24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</row>
    <row r="9" spans="1:919" s="109" customFormat="1">
      <c r="A9" s="118"/>
      <c r="B9" s="118"/>
      <c r="C9" s="118"/>
      <c r="D9" s="118"/>
      <c r="E9" s="317">
        <f>BS!E9</f>
        <v>4200598340009</v>
      </c>
      <c r="F9" s="317"/>
      <c r="G9" s="102"/>
      <c r="H9" s="102"/>
      <c r="I9" s="106"/>
      <c r="J9" s="4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</row>
    <row r="10" spans="1:919" s="36" customFormat="1">
      <c r="A10" s="39"/>
      <c r="B10" s="39"/>
      <c r="C10" s="39"/>
      <c r="D10" s="39"/>
      <c r="E10" s="241" t="s">
        <v>2546</v>
      </c>
      <c r="F10" s="110"/>
      <c r="G10" s="102"/>
      <c r="H10" s="102"/>
      <c r="I10" s="106"/>
      <c r="J10" s="10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>
      <c r="A11" s="39"/>
      <c r="B11" s="39"/>
      <c r="C11" s="39"/>
      <c r="D11" s="39"/>
      <c r="E11" s="317"/>
      <c r="F11" s="317"/>
      <c r="G11" s="102"/>
      <c r="H11" s="102"/>
      <c r="I11" s="106"/>
      <c r="J11" s="10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.75">
      <c r="E12" s="318" t="s">
        <v>2153</v>
      </c>
      <c r="F12" s="318"/>
      <c r="G12" s="318"/>
      <c r="H12" s="318"/>
      <c r="I12" s="318"/>
      <c r="J12" s="318"/>
    </row>
    <row r="13" spans="1:919" ht="15.75">
      <c r="E13" s="318" t="s">
        <v>2154</v>
      </c>
      <c r="F13" s="318"/>
      <c r="G13" s="318"/>
      <c r="H13" s="318"/>
      <c r="I13" s="318"/>
      <c r="J13" s="318"/>
    </row>
    <row r="14" spans="1:919" ht="15.75">
      <c r="E14" s="319" t="s">
        <v>2599</v>
      </c>
      <c r="F14" s="319"/>
      <c r="G14" s="319"/>
      <c r="H14" s="319"/>
      <c r="I14" s="319"/>
      <c r="J14" s="319"/>
    </row>
    <row r="15" spans="1:919">
      <c r="E15" s="47"/>
      <c r="F15" s="48"/>
      <c r="G15" s="48"/>
      <c r="H15" s="48"/>
      <c r="J15" s="152" t="s">
        <v>1973</v>
      </c>
    </row>
    <row r="16" spans="1:919" ht="33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79" t="s">
        <v>2600</v>
      </c>
      <c r="J16" s="196" t="s">
        <v>2601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>
      <c r="E18" s="197"/>
      <c r="F18" s="184" t="s">
        <v>2155</v>
      </c>
      <c r="G18" s="188"/>
      <c r="H18" s="185"/>
      <c r="I18" s="111"/>
      <c r="J18" s="111"/>
    </row>
    <row r="19" spans="1:919" ht="14.25" customHeight="1">
      <c r="A19" s="45">
        <v>0.01</v>
      </c>
      <c r="B19" s="45">
        <v>1.53</v>
      </c>
      <c r="C19" s="45">
        <f>IF(LEN(I19)=0,"",1+ABS((I19*A19)/LEN(I19))+A19)</f>
        <v>198639.29222222223</v>
      </c>
      <c r="D19" s="45">
        <f>IF(LEN(J19)=0,"",1+ABS((J19*B19)/LEN(J19))+B19)</f>
        <v>29018546.080000002</v>
      </c>
      <c r="E19" s="198" t="s">
        <v>1978</v>
      </c>
      <c r="F19" s="199" t="s">
        <v>2156</v>
      </c>
      <c r="G19" s="184"/>
      <c r="H19" s="179">
        <v>201</v>
      </c>
      <c r="I19" s="194">
        <f>IFERROR(IF(AND(I20,I24,I28)="","",SUM(I20,I24,I28)),"")</f>
        <v>178774454</v>
      </c>
      <c r="J19" s="194">
        <f>IFERROR(IF(AND(J20,J24,J28)="","",SUM(J20,J24,J28)),"")</f>
        <v>170697315</v>
      </c>
    </row>
    <row r="20" spans="1:919" ht="14.25" customHeight="1">
      <c r="A20" s="45">
        <v>0.02</v>
      </c>
      <c r="B20" s="45">
        <v>1.54</v>
      </c>
      <c r="C20" s="45">
        <f t="shared" ref="C20:D34" si="0">IF(LEN(I20)=0,"",1+ABS((I20*A20)/LEN(I20))+A20)</f>
        <v>1.02</v>
      </c>
      <c r="D20" s="45">
        <f t="shared" si="0"/>
        <v>2.54</v>
      </c>
      <c r="E20" s="197" t="s">
        <v>1980</v>
      </c>
      <c r="F20" s="200" t="s">
        <v>2157</v>
      </c>
      <c r="G20" s="188"/>
      <c r="H20" s="185">
        <v>202</v>
      </c>
      <c r="I20" s="111">
        <f t="array" ref="I20">IF(AND(ISBLANK(I21:I23)),"",SUM(I21:I23))</f>
        <v>0</v>
      </c>
      <c r="J20" s="111">
        <f t="array" ref="J20">IF(AND(ISBLANK(J21:J23)),"",SUM(J21:J23))</f>
        <v>0</v>
      </c>
    </row>
    <row r="21" spans="1:919" s="37" customFormat="1" ht="14.25" customHeight="1">
      <c r="A21" s="45">
        <v>0.03</v>
      </c>
      <c r="B21" s="45">
        <v>1.55</v>
      </c>
      <c r="C21" s="45">
        <f t="shared" si="0"/>
        <v>1.03</v>
      </c>
      <c r="D21" s="45">
        <f t="shared" si="0"/>
        <v>2.5499999999999998</v>
      </c>
      <c r="E21" s="197" t="s">
        <v>1983</v>
      </c>
      <c r="F21" s="201" t="s">
        <v>2158</v>
      </c>
      <c r="G21" s="188"/>
      <c r="H21" s="185">
        <v>203</v>
      </c>
      <c r="I21" s="112">
        <v>0</v>
      </c>
      <c r="J21" s="112">
        <v>0</v>
      </c>
    </row>
    <row r="22" spans="1:919" s="37" customFormat="1" ht="14.25" customHeight="1">
      <c r="A22" s="45">
        <v>0.04</v>
      </c>
      <c r="B22" s="45">
        <v>1.56</v>
      </c>
      <c r="C22" s="45">
        <f t="shared" si="0"/>
        <v>1.04</v>
      </c>
      <c r="D22" s="45">
        <f t="shared" si="0"/>
        <v>2.56</v>
      </c>
      <c r="E22" s="197" t="s">
        <v>1985</v>
      </c>
      <c r="F22" s="201" t="s">
        <v>2159</v>
      </c>
      <c r="G22" s="188"/>
      <c r="H22" s="185">
        <v>204</v>
      </c>
      <c r="I22" s="112">
        <v>0</v>
      </c>
      <c r="J22" s="112">
        <v>0</v>
      </c>
    </row>
    <row r="23" spans="1:919" s="37" customFormat="1" ht="14.25" customHeight="1">
      <c r="A23" s="45">
        <v>0.06</v>
      </c>
      <c r="B23" s="45">
        <v>1.57</v>
      </c>
      <c r="C23" s="45">
        <f t="shared" si="0"/>
        <v>1.06</v>
      </c>
      <c r="D23" s="45">
        <f t="shared" si="0"/>
        <v>2.5700000000000003</v>
      </c>
      <c r="E23" s="197" t="s">
        <v>1988</v>
      </c>
      <c r="F23" s="201" t="s">
        <v>2160</v>
      </c>
      <c r="G23" s="188"/>
      <c r="H23" s="185">
        <v>205</v>
      </c>
      <c r="I23" s="112">
        <v>0</v>
      </c>
      <c r="J23" s="112">
        <v>0</v>
      </c>
    </row>
    <row r="24" spans="1:919" s="37" customFormat="1" ht="14.25" customHeight="1">
      <c r="A24" s="45">
        <v>7.0000000000000007E-2</v>
      </c>
      <c r="B24" s="45">
        <v>1.58</v>
      </c>
      <c r="C24" s="45">
        <f t="shared" si="0"/>
        <v>527816.33875</v>
      </c>
      <c r="D24" s="45">
        <f t="shared" si="0"/>
        <v>10922724.082500001</v>
      </c>
      <c r="E24" s="197" t="s">
        <v>1999</v>
      </c>
      <c r="F24" s="200" t="s">
        <v>2161</v>
      </c>
      <c r="G24" s="188"/>
      <c r="H24" s="185">
        <v>206</v>
      </c>
      <c r="I24" s="111">
        <f t="array" ref="I24">IF(AND(ISBLANK(I25:I27)),"",SUM(I25:I27))</f>
        <v>60321745</v>
      </c>
      <c r="J24" s="111">
        <f t="array" ref="J24">IF(AND(ISBLANK(J25:J27)),"",SUM(J25:J27))</f>
        <v>55304919</v>
      </c>
    </row>
    <row r="25" spans="1:919" s="37" customFormat="1" ht="14.25" customHeight="1">
      <c r="A25" s="45">
        <v>0.08</v>
      </c>
      <c r="B25" s="45">
        <v>1.59</v>
      </c>
      <c r="C25" s="45">
        <f t="shared" si="0"/>
        <v>10304.266666666666</v>
      </c>
      <c r="D25" s="45">
        <f t="shared" si="0"/>
        <v>573832.68142857146</v>
      </c>
      <c r="E25" s="197" t="s">
        <v>2002</v>
      </c>
      <c r="F25" s="201" t="s">
        <v>2158</v>
      </c>
      <c r="G25" s="188"/>
      <c r="H25" s="185">
        <v>207</v>
      </c>
      <c r="I25" s="112">
        <v>772739</v>
      </c>
      <c r="J25" s="112">
        <v>2526296</v>
      </c>
    </row>
    <row r="26" spans="1:919" s="37" customFormat="1" ht="14.25" customHeight="1">
      <c r="A26" s="45">
        <v>0.09</v>
      </c>
      <c r="B26" s="45">
        <v>1.6</v>
      </c>
      <c r="C26" s="45">
        <f t="shared" si="0"/>
        <v>669029.53374999994</v>
      </c>
      <c r="D26" s="45">
        <f t="shared" si="0"/>
        <v>10542925.6</v>
      </c>
      <c r="E26" s="197" t="s">
        <v>2004</v>
      </c>
      <c r="F26" s="201" t="s">
        <v>2159</v>
      </c>
      <c r="G26" s="188"/>
      <c r="H26" s="185">
        <v>208</v>
      </c>
      <c r="I26" s="112">
        <v>59469195</v>
      </c>
      <c r="J26" s="112">
        <v>52714615</v>
      </c>
    </row>
    <row r="27" spans="1:919" s="37" customFormat="1" ht="14.25" customHeight="1">
      <c r="A27" s="45">
        <v>0.1</v>
      </c>
      <c r="B27" s="45">
        <v>1.61</v>
      </c>
      <c r="C27" s="45">
        <f t="shared" si="0"/>
        <v>1597.32</v>
      </c>
      <c r="D27" s="45">
        <f t="shared" si="0"/>
        <v>20613.186000000002</v>
      </c>
      <c r="E27" s="197" t="s">
        <v>2005</v>
      </c>
      <c r="F27" s="201" t="s">
        <v>2160</v>
      </c>
      <c r="G27" s="188"/>
      <c r="H27" s="185">
        <v>209</v>
      </c>
      <c r="I27" s="112">
        <v>79811</v>
      </c>
      <c r="J27" s="112">
        <v>64008</v>
      </c>
    </row>
    <row r="28" spans="1:919" s="37" customFormat="1" ht="14.25" customHeight="1">
      <c r="A28" s="45">
        <v>0.11</v>
      </c>
      <c r="B28" s="45">
        <v>1.62</v>
      </c>
      <c r="C28" s="45">
        <f t="shared" si="0"/>
        <v>1447756.4422222225</v>
      </c>
      <c r="D28" s="45">
        <f t="shared" si="0"/>
        <v>20770633.900000002</v>
      </c>
      <c r="E28" s="197" t="s">
        <v>2009</v>
      </c>
      <c r="F28" s="200" t="s">
        <v>2162</v>
      </c>
      <c r="G28" s="188"/>
      <c r="H28" s="185">
        <v>210</v>
      </c>
      <c r="I28" s="111">
        <f t="array" ref="I28">IF(AND(ISBLANK(I29:I31)),"",SUM(I29:I31))</f>
        <v>118452709</v>
      </c>
      <c r="J28" s="111">
        <f t="array" ref="J28">IF(AND(ISBLANK(J29:J31)),"",SUM(J29:J31))</f>
        <v>115392396</v>
      </c>
    </row>
    <row r="29" spans="1:919" s="37" customFormat="1" ht="14.25" customHeight="1">
      <c r="A29" s="45">
        <v>0.12</v>
      </c>
      <c r="B29" s="45">
        <v>1.63</v>
      </c>
      <c r="C29" s="45">
        <f t="shared" si="0"/>
        <v>1.1200000000000001</v>
      </c>
      <c r="D29" s="45">
        <f t="shared" si="0"/>
        <v>2.63</v>
      </c>
      <c r="E29" s="197" t="s">
        <v>2107</v>
      </c>
      <c r="F29" s="201" t="s">
        <v>2158</v>
      </c>
      <c r="G29" s="188"/>
      <c r="H29" s="185">
        <v>211</v>
      </c>
      <c r="I29" s="112">
        <v>0</v>
      </c>
      <c r="J29" s="112">
        <v>0</v>
      </c>
    </row>
    <row r="30" spans="1:919" s="37" customFormat="1" ht="14.25" customHeight="1">
      <c r="A30" s="45">
        <v>0.13</v>
      </c>
      <c r="B30" s="45">
        <v>1.64</v>
      </c>
      <c r="C30" s="45">
        <f t="shared" si="0"/>
        <v>1710927.3022222221</v>
      </c>
      <c r="D30" s="45">
        <f t="shared" si="0"/>
        <v>21006099.533333331</v>
      </c>
      <c r="E30" s="197" t="s">
        <v>2109</v>
      </c>
      <c r="F30" s="201" t="s">
        <v>2159</v>
      </c>
      <c r="G30" s="188"/>
      <c r="H30" s="185">
        <v>212</v>
      </c>
      <c r="I30" s="112">
        <v>118448735</v>
      </c>
      <c r="J30" s="112">
        <v>115277361</v>
      </c>
    </row>
    <row r="31" spans="1:919" s="37" customFormat="1" ht="14.25" customHeight="1">
      <c r="A31" s="45">
        <v>0.15</v>
      </c>
      <c r="B31" s="45">
        <v>1.65</v>
      </c>
      <c r="C31" s="45">
        <f t="shared" si="0"/>
        <v>150.17500000000001</v>
      </c>
      <c r="D31" s="45">
        <f t="shared" si="0"/>
        <v>31637.275000000001</v>
      </c>
      <c r="E31" s="197" t="s">
        <v>2163</v>
      </c>
      <c r="F31" s="201" t="s">
        <v>2160</v>
      </c>
      <c r="G31" s="188"/>
      <c r="H31" s="185">
        <v>213</v>
      </c>
      <c r="I31" s="112">
        <v>3974</v>
      </c>
      <c r="J31" s="112">
        <v>115035</v>
      </c>
    </row>
    <row r="32" spans="1:919" s="37" customFormat="1" ht="14.25" customHeight="1">
      <c r="A32" s="45">
        <v>0.16</v>
      </c>
      <c r="B32" s="45">
        <v>1.66</v>
      </c>
      <c r="C32" s="45">
        <f t="shared" si="0"/>
        <v>179589.00000000003</v>
      </c>
      <c r="D32" s="45">
        <f t="shared" si="0"/>
        <v>3447323.2075</v>
      </c>
      <c r="E32" s="198" t="s">
        <v>2059</v>
      </c>
      <c r="F32" s="188" t="s">
        <v>2164</v>
      </c>
      <c r="G32" s="188"/>
      <c r="H32" s="179">
        <v>214</v>
      </c>
      <c r="I32" s="194">
        <f>IFERROR(IF(AND(I33,I54,I65,I66,I67,I68,I69,I74,I75,I79)="","",SUM(I33,I54,I65,I66,I67,I68,I69,I74,I75,I79)),"")</f>
        <v>7856968</v>
      </c>
      <c r="J32" s="194">
        <f>IFERROR(IF(AND(J33,J54,J65,J66,J67,J68,J69,J74,J75,J79)="","",SUM(J33,J54,J65,J66,J67,J68,J69,J74,J75,J79)),"")</f>
        <v>16613593</v>
      </c>
    </row>
    <row r="33" spans="1:919" s="37" customFormat="1" ht="14.25" customHeight="1">
      <c r="A33" s="45">
        <v>0.17</v>
      </c>
      <c r="B33" s="45">
        <v>1.67</v>
      </c>
      <c r="C33" s="45">
        <f t="shared" si="0"/>
        <v>1.17</v>
      </c>
      <c r="D33" s="45">
        <f t="shared" si="0"/>
        <v>64830.67833333333</v>
      </c>
      <c r="E33" s="197" t="s">
        <v>1980</v>
      </c>
      <c r="F33" s="188" t="s">
        <v>2165</v>
      </c>
      <c r="G33" s="188"/>
      <c r="H33" s="185">
        <v>215</v>
      </c>
      <c r="I33" s="111">
        <f>IFERROR(IF(AND(I34,I41,I42,I43,I44,I45,I46,I47,I48,I49,I50,I51,I52,I53)="","",SUM(I34,I41,I42,I43,I44,I45,I46,I47,I48,I49,I50,I51,I52,I53)),"")</f>
        <v>0</v>
      </c>
      <c r="J33" s="111">
        <f>IFERROR(IF(AND(J34,J41,J42,J43,J44,J45,J46,J47,J48,J49,J50,J51,J52,J53)="","",SUM(J34,J41,J42,J43,J44,J45,J46,J47,J48,J49,J50,J51,J52,J53)),"")</f>
        <v>232915</v>
      </c>
    </row>
    <row r="34" spans="1:919" s="37" customFormat="1" ht="14.25" customHeight="1">
      <c r="A34" s="45">
        <v>0.18</v>
      </c>
      <c r="B34" s="45">
        <v>1.68</v>
      </c>
      <c r="C34" s="45">
        <f t="shared" si="0"/>
        <v>1.18</v>
      </c>
      <c r="D34" s="45">
        <f t="shared" si="0"/>
        <v>65218.880000000005</v>
      </c>
      <c r="E34" s="197" t="s">
        <v>1983</v>
      </c>
      <c r="F34" s="189" t="s">
        <v>2166</v>
      </c>
      <c r="G34" s="188"/>
      <c r="H34" s="185">
        <v>216</v>
      </c>
      <c r="I34" s="112">
        <v>0</v>
      </c>
      <c r="J34" s="112">
        <v>232915</v>
      </c>
    </row>
    <row r="35" spans="1:919" ht="5.25" customHeight="1">
      <c r="E35" s="37"/>
      <c r="F35" s="37"/>
      <c r="G35" s="37"/>
      <c r="H35" s="37"/>
      <c r="I35" s="37"/>
    </row>
    <row r="36" spans="1:919" ht="17.25" customHeight="1">
      <c r="E36" s="46"/>
      <c r="F36" s="46"/>
      <c r="G36" s="46"/>
      <c r="H36" s="37"/>
      <c r="I36" s="37"/>
      <c r="J36" s="34"/>
    </row>
    <row r="38" spans="1:919" s="146" customFormat="1" ht="17.25" customHeight="1">
      <c r="E38" s="147"/>
      <c r="J38" s="148" t="s">
        <v>2167</v>
      </c>
    </row>
    <row r="39" spans="1:919" ht="33" customHeight="1">
      <c r="E39" s="177" t="s">
        <v>1974</v>
      </c>
      <c r="F39" s="178" t="s">
        <v>1969</v>
      </c>
      <c r="G39" s="178" t="s">
        <v>1975</v>
      </c>
      <c r="H39" s="179" t="s">
        <v>1976</v>
      </c>
      <c r="I39" s="179" t="str">
        <f>I16</f>
        <v>Od 01.01 do 31.12.tekuće godine</v>
      </c>
      <c r="J39" s="196" t="str">
        <f>J16</f>
        <v>Od 01.01. do 31.12. prethodne godine</v>
      </c>
    </row>
    <row r="40" spans="1:919" s="51" customFormat="1" ht="12.75" customHeight="1">
      <c r="A40" s="49"/>
      <c r="B40" s="49"/>
      <c r="C40" s="49"/>
      <c r="D40" s="49"/>
      <c r="E40" s="180">
        <v>1</v>
      </c>
      <c r="F40" s="181">
        <v>2</v>
      </c>
      <c r="G40" s="181">
        <v>3</v>
      </c>
      <c r="H40" s="182">
        <v>4</v>
      </c>
      <c r="I40" s="182">
        <v>5</v>
      </c>
      <c r="J40" s="182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>
      <c r="A41" s="45">
        <v>0.19</v>
      </c>
      <c r="B41" s="45">
        <v>1.69</v>
      </c>
      <c r="C41" s="45">
        <f>IF(LEN(I41)=0,"",1+ABS((I41*A41)/LEN(I41))+A41)</f>
        <v>1.19</v>
      </c>
      <c r="D41" s="45">
        <f>IF(LEN(J41)=0,"",1+ABS((J41*B41)/LEN(J41))+B41)</f>
        <v>2.69</v>
      </c>
      <c r="E41" s="197" t="s">
        <v>1985</v>
      </c>
      <c r="F41" s="189" t="s">
        <v>2168</v>
      </c>
      <c r="G41" s="188"/>
      <c r="H41" s="185">
        <v>217</v>
      </c>
      <c r="I41" s="112">
        <v>0</v>
      </c>
      <c r="J41" s="112">
        <v>0</v>
      </c>
    </row>
    <row r="42" spans="1:919" s="37" customFormat="1" ht="24" customHeight="1">
      <c r="A42" s="45">
        <v>0.2</v>
      </c>
      <c r="B42" s="45">
        <v>1.7</v>
      </c>
      <c r="C42" s="45">
        <f t="shared" ref="C42:D69" si="1">IF(LEN(I42)=0,"",1+ABS((I42*A42)/LEN(I42))+A42)</f>
        <v>1.2</v>
      </c>
      <c r="D42" s="45">
        <f t="shared" si="1"/>
        <v>2.7</v>
      </c>
      <c r="E42" s="202" t="s">
        <v>1988</v>
      </c>
      <c r="F42" s="203" t="s">
        <v>2169</v>
      </c>
      <c r="G42" s="204"/>
      <c r="H42" s="205">
        <v>218</v>
      </c>
      <c r="I42" s="112">
        <v>0</v>
      </c>
      <c r="J42" s="112">
        <v>0</v>
      </c>
    </row>
    <row r="43" spans="1:919" s="37" customFormat="1" ht="14.25" customHeight="1">
      <c r="A43" s="45">
        <v>0.21</v>
      </c>
      <c r="B43" s="45">
        <v>1.71</v>
      </c>
      <c r="C43" s="45">
        <f t="shared" si="1"/>
        <v>1.21</v>
      </c>
      <c r="D43" s="45">
        <f t="shared" si="1"/>
        <v>2.71</v>
      </c>
      <c r="E43" s="202" t="s">
        <v>1991</v>
      </c>
      <c r="F43" s="203" t="s">
        <v>2170</v>
      </c>
      <c r="G43" s="204"/>
      <c r="H43" s="185">
        <v>219</v>
      </c>
      <c r="I43" s="112">
        <v>0</v>
      </c>
      <c r="J43" s="112">
        <v>0</v>
      </c>
    </row>
    <row r="44" spans="1:919" s="37" customFormat="1" ht="14.25" customHeight="1">
      <c r="A44" s="45">
        <v>0.22</v>
      </c>
      <c r="B44" s="45">
        <v>1.72</v>
      </c>
      <c r="C44" s="45">
        <f t="shared" si="1"/>
        <v>1.22</v>
      </c>
      <c r="D44" s="45">
        <f t="shared" si="1"/>
        <v>2.7199999999999998</v>
      </c>
      <c r="E44" s="202" t="s">
        <v>1994</v>
      </c>
      <c r="F44" s="203" t="s">
        <v>2171</v>
      </c>
      <c r="G44" s="204"/>
      <c r="H44" s="205">
        <v>220</v>
      </c>
      <c r="I44" s="112">
        <v>0</v>
      </c>
      <c r="J44" s="112">
        <v>0</v>
      </c>
    </row>
    <row r="45" spans="1:919" s="37" customFormat="1" ht="24" customHeight="1">
      <c r="A45" s="45">
        <v>0.23</v>
      </c>
      <c r="B45" s="45">
        <v>1.73</v>
      </c>
      <c r="C45" s="45">
        <f t="shared" si="1"/>
        <v>1.23</v>
      </c>
      <c r="D45" s="45">
        <f t="shared" si="1"/>
        <v>2.73</v>
      </c>
      <c r="E45" s="202" t="s">
        <v>1997</v>
      </c>
      <c r="F45" s="203" t="s">
        <v>2172</v>
      </c>
      <c r="G45" s="204"/>
      <c r="H45" s="185">
        <v>221</v>
      </c>
      <c r="I45" s="112">
        <v>0</v>
      </c>
      <c r="J45" s="112">
        <v>0</v>
      </c>
    </row>
    <row r="46" spans="1:919" s="37" customFormat="1" ht="14.25" customHeight="1">
      <c r="A46" s="45">
        <v>0.24</v>
      </c>
      <c r="B46" s="45">
        <v>1.74</v>
      </c>
      <c r="C46" s="45">
        <f t="shared" si="1"/>
        <v>1.24</v>
      </c>
      <c r="D46" s="45">
        <f t="shared" si="1"/>
        <v>2.74</v>
      </c>
      <c r="E46" s="202" t="s">
        <v>2173</v>
      </c>
      <c r="F46" s="203" t="s">
        <v>2174</v>
      </c>
      <c r="G46" s="204"/>
      <c r="H46" s="205">
        <v>222</v>
      </c>
      <c r="I46" s="112">
        <v>0</v>
      </c>
      <c r="J46" s="112">
        <v>0</v>
      </c>
    </row>
    <row r="47" spans="1:919" s="37" customFormat="1" ht="24" customHeight="1">
      <c r="A47" s="45">
        <v>0.25</v>
      </c>
      <c r="B47" s="45">
        <v>1.75</v>
      </c>
      <c r="C47" s="45">
        <f t="shared" si="1"/>
        <v>1.25</v>
      </c>
      <c r="D47" s="45">
        <f t="shared" si="1"/>
        <v>2.75</v>
      </c>
      <c r="E47" s="202" t="s">
        <v>2175</v>
      </c>
      <c r="F47" s="203" t="s">
        <v>2176</v>
      </c>
      <c r="G47" s="204"/>
      <c r="H47" s="185">
        <v>223</v>
      </c>
      <c r="I47" s="112">
        <v>0</v>
      </c>
      <c r="J47" s="112">
        <v>0</v>
      </c>
    </row>
    <row r="48" spans="1:919" s="37" customFormat="1" ht="14.25" customHeight="1">
      <c r="A48" s="45">
        <v>0.26</v>
      </c>
      <c r="B48" s="45">
        <v>1.76</v>
      </c>
      <c r="C48" s="45">
        <f t="shared" si="1"/>
        <v>1.26</v>
      </c>
      <c r="D48" s="45">
        <f t="shared" si="1"/>
        <v>2.76</v>
      </c>
      <c r="E48" s="202" t="s">
        <v>2177</v>
      </c>
      <c r="F48" s="203" t="s">
        <v>2178</v>
      </c>
      <c r="G48" s="204"/>
      <c r="H48" s="205">
        <v>224</v>
      </c>
      <c r="I48" s="112">
        <v>0</v>
      </c>
      <c r="J48" s="112">
        <v>0</v>
      </c>
    </row>
    <row r="49" spans="1:10" s="37" customFormat="1" ht="14.25" customHeight="1">
      <c r="A49" s="45">
        <v>0.27</v>
      </c>
      <c r="B49" s="45">
        <v>1.77</v>
      </c>
      <c r="C49" s="45">
        <f t="shared" si="1"/>
        <v>1.27</v>
      </c>
      <c r="D49" s="45">
        <f t="shared" si="1"/>
        <v>2.77</v>
      </c>
      <c r="E49" s="202" t="s">
        <v>2179</v>
      </c>
      <c r="F49" s="203" t="s">
        <v>2180</v>
      </c>
      <c r="G49" s="204"/>
      <c r="H49" s="185">
        <v>225</v>
      </c>
      <c r="I49" s="112">
        <v>0</v>
      </c>
      <c r="J49" s="112">
        <v>0</v>
      </c>
    </row>
    <row r="50" spans="1:10" s="37" customFormat="1" ht="14.25" customHeight="1">
      <c r="A50" s="45">
        <v>0.28000000000000003</v>
      </c>
      <c r="B50" s="45">
        <v>1.78</v>
      </c>
      <c r="C50" s="45">
        <f t="shared" si="1"/>
        <v>1.28</v>
      </c>
      <c r="D50" s="45">
        <f t="shared" si="1"/>
        <v>2.7800000000000002</v>
      </c>
      <c r="E50" s="202" t="s">
        <v>2181</v>
      </c>
      <c r="F50" s="203" t="s">
        <v>2182</v>
      </c>
      <c r="G50" s="204"/>
      <c r="H50" s="205">
        <v>226</v>
      </c>
      <c r="I50" s="112">
        <v>0</v>
      </c>
      <c r="J50" s="112">
        <v>0</v>
      </c>
    </row>
    <row r="51" spans="1:10" s="37" customFormat="1" ht="24" customHeight="1">
      <c r="A51" s="45">
        <v>0.28999999999999998</v>
      </c>
      <c r="B51" s="45">
        <v>1.79</v>
      </c>
      <c r="C51" s="45">
        <f t="shared" si="1"/>
        <v>1.29</v>
      </c>
      <c r="D51" s="45">
        <f t="shared" si="1"/>
        <v>2.79</v>
      </c>
      <c r="E51" s="202" t="s">
        <v>2183</v>
      </c>
      <c r="F51" s="203" t="s">
        <v>2184</v>
      </c>
      <c r="G51" s="204"/>
      <c r="H51" s="185">
        <v>227</v>
      </c>
      <c r="I51" s="112">
        <v>0</v>
      </c>
      <c r="J51" s="112">
        <v>0</v>
      </c>
    </row>
    <row r="52" spans="1:10" s="37" customFormat="1" ht="14.25" customHeight="1">
      <c r="A52" s="45">
        <v>0.3</v>
      </c>
      <c r="B52" s="45">
        <v>1.8</v>
      </c>
      <c r="C52" s="45">
        <f t="shared" si="1"/>
        <v>1.3</v>
      </c>
      <c r="D52" s="45">
        <f t="shared" si="1"/>
        <v>2.8</v>
      </c>
      <c r="E52" s="202" t="s">
        <v>2185</v>
      </c>
      <c r="F52" s="203" t="s">
        <v>2186</v>
      </c>
      <c r="G52" s="204"/>
      <c r="H52" s="205">
        <v>228</v>
      </c>
      <c r="I52" s="112">
        <v>0</v>
      </c>
      <c r="J52" s="112">
        <v>0</v>
      </c>
    </row>
    <row r="53" spans="1:10" s="37" customFormat="1" ht="24" customHeight="1">
      <c r="A53" s="45">
        <v>0.31</v>
      </c>
      <c r="B53" s="45">
        <v>1.81</v>
      </c>
      <c r="C53" s="45">
        <f t="shared" si="1"/>
        <v>1.31</v>
      </c>
      <c r="D53" s="45">
        <f t="shared" si="1"/>
        <v>2.81</v>
      </c>
      <c r="E53" s="202" t="s">
        <v>2187</v>
      </c>
      <c r="F53" s="203" t="s">
        <v>2188</v>
      </c>
      <c r="G53" s="204"/>
      <c r="H53" s="185">
        <v>229</v>
      </c>
      <c r="I53" s="112">
        <v>0</v>
      </c>
      <c r="J53" s="112">
        <v>0</v>
      </c>
    </row>
    <row r="54" spans="1:10" s="37" customFormat="1" ht="14.25" customHeight="1">
      <c r="A54" s="45">
        <v>0.32</v>
      </c>
      <c r="B54" s="45">
        <v>1.82</v>
      </c>
      <c r="C54" s="45">
        <f t="shared" si="1"/>
        <v>84861.845714285722</v>
      </c>
      <c r="D54" s="45">
        <f t="shared" si="1"/>
        <v>1151311.4200000002</v>
      </c>
      <c r="E54" s="202" t="s">
        <v>1999</v>
      </c>
      <c r="F54" s="204" t="s">
        <v>2189</v>
      </c>
      <c r="G54" s="204"/>
      <c r="H54" s="205">
        <v>230</v>
      </c>
      <c r="I54" s="111">
        <f t="array" ref="I54">IF(AND(ISBLANK(I55:I64)),"",SUM(I55:I64))</f>
        <v>1856324</v>
      </c>
      <c r="J54" s="111">
        <f t="array" ref="J54">IF(AND(ISBLANK(J55:J64)),"",SUM(J55:J64))</f>
        <v>4428110</v>
      </c>
    </row>
    <row r="55" spans="1:10" s="37" customFormat="1" ht="24" customHeight="1">
      <c r="A55" s="45">
        <v>0.33</v>
      </c>
      <c r="B55" s="45">
        <v>1.83</v>
      </c>
      <c r="C55" s="45">
        <f t="shared" si="1"/>
        <v>87513.747142857144</v>
      </c>
      <c r="D55" s="45">
        <f t="shared" si="1"/>
        <v>1157637.3014285716</v>
      </c>
      <c r="E55" s="202" t="s">
        <v>2002</v>
      </c>
      <c r="F55" s="203" t="s">
        <v>2190</v>
      </c>
      <c r="G55" s="204"/>
      <c r="H55" s="185">
        <v>231</v>
      </c>
      <c r="I55" s="112">
        <v>1856324</v>
      </c>
      <c r="J55" s="112">
        <v>4428110</v>
      </c>
    </row>
    <row r="56" spans="1:10" s="37" customFormat="1" ht="24" customHeight="1">
      <c r="A56" s="45">
        <v>0.34</v>
      </c>
      <c r="B56" s="45">
        <v>1.84</v>
      </c>
      <c r="C56" s="45">
        <f t="shared" si="1"/>
        <v>1.34</v>
      </c>
      <c r="D56" s="45">
        <f t="shared" si="1"/>
        <v>2.84</v>
      </c>
      <c r="E56" s="202" t="s">
        <v>2004</v>
      </c>
      <c r="F56" s="203" t="s">
        <v>2191</v>
      </c>
      <c r="G56" s="204"/>
      <c r="H56" s="205">
        <v>232</v>
      </c>
      <c r="I56" s="112">
        <v>0</v>
      </c>
      <c r="J56" s="112">
        <v>0</v>
      </c>
    </row>
    <row r="57" spans="1:10" s="37" customFormat="1" ht="14.25" customHeight="1">
      <c r="A57" s="45">
        <v>0.35</v>
      </c>
      <c r="B57" s="45">
        <v>1.85</v>
      </c>
      <c r="C57" s="45">
        <f t="shared" si="1"/>
        <v>1.35</v>
      </c>
      <c r="D57" s="45">
        <f t="shared" si="1"/>
        <v>2.85</v>
      </c>
      <c r="E57" s="202" t="s">
        <v>2005</v>
      </c>
      <c r="F57" s="203" t="s">
        <v>2192</v>
      </c>
      <c r="G57" s="204"/>
      <c r="H57" s="185">
        <v>233</v>
      </c>
      <c r="I57" s="112">
        <v>0</v>
      </c>
      <c r="J57" s="112">
        <v>0</v>
      </c>
    </row>
    <row r="58" spans="1:10" s="37" customFormat="1" ht="24" customHeight="1">
      <c r="A58" s="45">
        <v>0.36</v>
      </c>
      <c r="B58" s="45">
        <v>1.86</v>
      </c>
      <c r="C58" s="45">
        <f t="shared" si="1"/>
        <v>1.3599999999999999</v>
      </c>
      <c r="D58" s="45">
        <f t="shared" si="1"/>
        <v>2.8600000000000003</v>
      </c>
      <c r="E58" s="202" t="s">
        <v>2007</v>
      </c>
      <c r="F58" s="203" t="s">
        <v>2193</v>
      </c>
      <c r="G58" s="204"/>
      <c r="H58" s="205">
        <v>234</v>
      </c>
      <c r="I58" s="112">
        <v>0</v>
      </c>
      <c r="J58" s="112">
        <v>0</v>
      </c>
    </row>
    <row r="59" spans="1:10" s="37" customFormat="1" ht="14.25" customHeight="1">
      <c r="A59" s="45">
        <v>0.37</v>
      </c>
      <c r="B59" s="45">
        <v>1.87</v>
      </c>
      <c r="C59" s="45">
        <f t="shared" si="1"/>
        <v>1.37</v>
      </c>
      <c r="D59" s="45">
        <f t="shared" si="1"/>
        <v>2.87</v>
      </c>
      <c r="E59" s="202" t="s">
        <v>2194</v>
      </c>
      <c r="F59" s="203" t="s">
        <v>2195</v>
      </c>
      <c r="G59" s="204"/>
      <c r="H59" s="185">
        <v>235</v>
      </c>
      <c r="I59" s="112">
        <v>0</v>
      </c>
      <c r="J59" s="112">
        <v>0</v>
      </c>
    </row>
    <row r="60" spans="1:10" s="37" customFormat="1" ht="14.25" customHeight="1">
      <c r="A60" s="45">
        <v>0.38</v>
      </c>
      <c r="B60" s="45">
        <v>1.88</v>
      </c>
      <c r="C60" s="45" t="str">
        <f t="shared" si="1"/>
        <v/>
      </c>
      <c r="D60" s="45">
        <f t="shared" si="1"/>
        <v>2.88</v>
      </c>
      <c r="E60" s="202" t="s">
        <v>2196</v>
      </c>
      <c r="F60" s="203" t="s">
        <v>2197</v>
      </c>
      <c r="G60" s="204"/>
      <c r="H60" s="205">
        <v>236</v>
      </c>
      <c r="I60" s="112"/>
      <c r="J60" s="112">
        <v>0</v>
      </c>
    </row>
    <row r="61" spans="1:10" s="37" customFormat="1" ht="14.25" customHeight="1">
      <c r="A61" s="45">
        <v>0.39</v>
      </c>
      <c r="B61" s="45">
        <v>1.89</v>
      </c>
      <c r="C61" s="45">
        <f t="shared" si="1"/>
        <v>1.3900000000000001</v>
      </c>
      <c r="D61" s="45">
        <f t="shared" si="1"/>
        <v>2.8899999999999997</v>
      </c>
      <c r="E61" s="202" t="s">
        <v>2198</v>
      </c>
      <c r="F61" s="203" t="s">
        <v>2199</v>
      </c>
      <c r="G61" s="204"/>
      <c r="H61" s="185">
        <v>237</v>
      </c>
      <c r="I61" s="112">
        <v>0</v>
      </c>
      <c r="J61" s="112">
        <v>0</v>
      </c>
    </row>
    <row r="62" spans="1:10" s="37" customFormat="1" ht="14.25" customHeight="1">
      <c r="A62" s="45">
        <v>0.4</v>
      </c>
      <c r="B62" s="45">
        <v>1.9</v>
      </c>
      <c r="C62" s="45">
        <f t="shared" si="1"/>
        <v>1.4</v>
      </c>
      <c r="D62" s="45">
        <f t="shared" si="1"/>
        <v>2.9</v>
      </c>
      <c r="E62" s="202" t="s">
        <v>2200</v>
      </c>
      <c r="F62" s="203" t="s">
        <v>2201</v>
      </c>
      <c r="G62" s="204"/>
      <c r="H62" s="205">
        <v>238</v>
      </c>
      <c r="I62" s="112">
        <v>0</v>
      </c>
      <c r="J62" s="112">
        <v>0</v>
      </c>
    </row>
    <row r="63" spans="1:10" s="37" customFormat="1" ht="14.25" customHeight="1">
      <c r="A63" s="45">
        <v>0.41</v>
      </c>
      <c r="B63" s="45">
        <v>1.91</v>
      </c>
      <c r="C63" s="45">
        <f t="shared" si="1"/>
        <v>1.41</v>
      </c>
      <c r="D63" s="45">
        <f t="shared" si="1"/>
        <v>2.91</v>
      </c>
      <c r="E63" s="202" t="s">
        <v>2202</v>
      </c>
      <c r="F63" s="203" t="s">
        <v>2203</v>
      </c>
      <c r="G63" s="204"/>
      <c r="H63" s="185">
        <v>239</v>
      </c>
      <c r="I63" s="112">
        <v>0</v>
      </c>
      <c r="J63" s="112">
        <v>0</v>
      </c>
    </row>
    <row r="64" spans="1:10" s="37" customFormat="1" ht="14.25" customHeight="1">
      <c r="A64" s="45">
        <v>0.42</v>
      </c>
      <c r="B64" s="45">
        <v>1.92</v>
      </c>
      <c r="C64" s="45">
        <f t="shared" si="1"/>
        <v>1.42</v>
      </c>
      <c r="D64" s="45">
        <f t="shared" si="1"/>
        <v>2.92</v>
      </c>
      <c r="E64" s="202" t="s">
        <v>2204</v>
      </c>
      <c r="F64" s="203" t="s">
        <v>2205</v>
      </c>
      <c r="G64" s="204"/>
      <c r="H64" s="205">
        <v>240</v>
      </c>
      <c r="I64" s="112">
        <v>0</v>
      </c>
      <c r="J64" s="112">
        <v>0</v>
      </c>
    </row>
    <row r="65" spans="1:919" s="37" customFormat="1" ht="14.25" customHeight="1">
      <c r="A65" s="45">
        <v>0.43</v>
      </c>
      <c r="B65" s="45">
        <v>1.93</v>
      </c>
      <c r="C65" s="45">
        <f t="shared" si="1"/>
        <v>1.43</v>
      </c>
      <c r="D65" s="45">
        <f t="shared" si="1"/>
        <v>2.9299999999999997</v>
      </c>
      <c r="E65" s="202" t="s">
        <v>2009</v>
      </c>
      <c r="F65" s="204" t="s">
        <v>2206</v>
      </c>
      <c r="G65" s="204"/>
      <c r="H65" s="185">
        <v>241</v>
      </c>
      <c r="I65" s="112">
        <v>0</v>
      </c>
      <c r="J65" s="112">
        <v>0</v>
      </c>
    </row>
    <row r="66" spans="1:919" s="37" customFormat="1" ht="14.25" customHeight="1">
      <c r="A66" s="45">
        <v>0.44</v>
      </c>
      <c r="B66" s="45">
        <v>1.94</v>
      </c>
      <c r="C66" s="45">
        <f t="shared" si="1"/>
        <v>1.44</v>
      </c>
      <c r="D66" s="45">
        <f t="shared" si="1"/>
        <v>2.94</v>
      </c>
      <c r="E66" s="202" t="s">
        <v>2012</v>
      </c>
      <c r="F66" s="204" t="s">
        <v>2207</v>
      </c>
      <c r="G66" s="204"/>
      <c r="H66" s="205">
        <v>242</v>
      </c>
      <c r="I66" s="112">
        <v>0</v>
      </c>
      <c r="J66" s="112">
        <v>0</v>
      </c>
    </row>
    <row r="67" spans="1:919" s="37" customFormat="1" ht="14.25" customHeight="1">
      <c r="A67" s="45">
        <v>0.45</v>
      </c>
      <c r="B67" s="45">
        <v>1.95</v>
      </c>
      <c r="C67" s="45">
        <f t="shared" si="1"/>
        <v>49827.7</v>
      </c>
      <c r="D67" s="45">
        <f t="shared" si="1"/>
        <v>444.95</v>
      </c>
      <c r="E67" s="202" t="s">
        <v>2024</v>
      </c>
      <c r="F67" s="204" t="s">
        <v>2208</v>
      </c>
      <c r="G67" s="204"/>
      <c r="H67" s="185">
        <v>243</v>
      </c>
      <c r="I67" s="112">
        <v>664350</v>
      </c>
      <c r="J67" s="112">
        <v>680</v>
      </c>
    </row>
    <row r="68" spans="1:919" s="37" customFormat="1" ht="14.25" customHeight="1">
      <c r="A68" s="45">
        <v>0.46</v>
      </c>
      <c r="B68" s="45">
        <v>1.96</v>
      </c>
      <c r="C68" s="45">
        <f t="shared" si="1"/>
        <v>15769.953333333333</v>
      </c>
      <c r="D68" s="45">
        <f t="shared" si="1"/>
        <v>13234.92</v>
      </c>
      <c r="E68" s="202" t="s">
        <v>2027</v>
      </c>
      <c r="F68" s="204" t="s">
        <v>2209</v>
      </c>
      <c r="G68" s="204"/>
      <c r="H68" s="205">
        <v>244</v>
      </c>
      <c r="I68" s="112">
        <v>205676</v>
      </c>
      <c r="J68" s="112">
        <v>33755</v>
      </c>
    </row>
    <row r="69" spans="1:919" s="37" customFormat="1" ht="14.25" customHeight="1">
      <c r="A69" s="45">
        <v>0.47</v>
      </c>
      <c r="B69" s="45">
        <v>1.97</v>
      </c>
      <c r="C69" s="45">
        <f t="shared" si="1"/>
        <v>14977.941666666666</v>
      </c>
      <c r="D69" s="45">
        <f t="shared" si="1"/>
        <v>37269.066000000006</v>
      </c>
      <c r="E69" s="202" t="s">
        <v>2029</v>
      </c>
      <c r="F69" s="204" t="s">
        <v>2210</v>
      </c>
      <c r="G69" s="204"/>
      <c r="H69" s="185">
        <v>245</v>
      </c>
      <c r="I69" s="112">
        <v>191189</v>
      </c>
      <c r="J69" s="112">
        <v>94584</v>
      </c>
    </row>
    <row r="70" spans="1:919" ht="5.25" customHeight="1">
      <c r="E70" s="37"/>
      <c r="F70" s="37"/>
      <c r="G70" s="37"/>
      <c r="H70" s="37"/>
      <c r="I70" s="37"/>
    </row>
    <row r="71" spans="1:919" s="146" customFormat="1" ht="17.25" customHeight="1">
      <c r="E71" s="147"/>
      <c r="J71" s="148" t="s">
        <v>2211</v>
      </c>
    </row>
    <row r="72" spans="1:919" ht="33" customHeight="1">
      <c r="E72" s="177" t="s">
        <v>1974</v>
      </c>
      <c r="F72" s="178" t="s">
        <v>1969</v>
      </c>
      <c r="G72" s="178" t="s">
        <v>1975</v>
      </c>
      <c r="H72" s="179" t="s">
        <v>1976</v>
      </c>
      <c r="I72" s="196" t="str">
        <f>I16</f>
        <v>Od 01.01 do 31.12.tekuće godine</v>
      </c>
      <c r="J72" s="196" t="str">
        <f>J16</f>
        <v>Od 01.01. do 31.12. prethodne godine</v>
      </c>
    </row>
    <row r="73" spans="1:919" s="51" customFormat="1" ht="12.75" customHeight="1">
      <c r="A73" s="49"/>
      <c r="B73" s="49"/>
      <c r="C73" s="49"/>
      <c r="D73" s="49"/>
      <c r="E73" s="180">
        <v>1</v>
      </c>
      <c r="F73" s="181">
        <v>2</v>
      </c>
      <c r="G73" s="181">
        <v>3</v>
      </c>
      <c r="H73" s="182">
        <v>4</v>
      </c>
      <c r="I73" s="182">
        <v>5</v>
      </c>
      <c r="J73" s="182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>
      <c r="A74" s="45">
        <v>0.48</v>
      </c>
      <c r="B74" s="45">
        <v>1.98</v>
      </c>
      <c r="C74" s="45" t="str">
        <f>IF(LEN(I74)=0,"",1+ABS((I74*A74)/LEN(I74))+A74)</f>
        <v/>
      </c>
      <c r="D74" s="45">
        <f>IF(LEN(J74)=0,"",1+ABS((J74*B74)/LEN(J74))+B74)</f>
        <v>2.98</v>
      </c>
      <c r="E74" s="202" t="s">
        <v>2032</v>
      </c>
      <c r="F74" s="204" t="s">
        <v>2212</v>
      </c>
      <c r="G74" s="204"/>
      <c r="H74" s="205">
        <v>246</v>
      </c>
      <c r="I74" s="112"/>
      <c r="J74" s="112">
        <v>0</v>
      </c>
    </row>
    <row r="75" spans="1:919" s="37" customFormat="1" ht="13.5" customHeight="1">
      <c r="A75" s="45">
        <v>0.49</v>
      </c>
      <c r="B75" s="45">
        <v>1.99</v>
      </c>
      <c r="C75" s="45">
        <f>IF(LEN(I75)=0,"",1+ABS((I75*A75)/LEN(I75))+A75)</f>
        <v>16741.441666666666</v>
      </c>
      <c r="D75" s="45">
        <f>IF(LEN(J75)=0,"",1+ABS((J75*B75)/LEN(J75))+B75)</f>
        <v>301858.13</v>
      </c>
      <c r="E75" s="202" t="s">
        <v>2034</v>
      </c>
      <c r="F75" s="204" t="s">
        <v>2213</v>
      </c>
      <c r="G75" s="204"/>
      <c r="H75" s="205">
        <v>247</v>
      </c>
      <c r="I75" s="111">
        <f t="array" ref="I75">IF(AND(ISBLANK(I76:I78)),"",SUM(I76:I78))</f>
        <v>204979</v>
      </c>
      <c r="J75" s="111">
        <f t="array" ref="J75">IF(AND(ISBLANK(J76:J78)),"",SUM(J76:J78))</f>
        <v>1061802</v>
      </c>
    </row>
    <row r="76" spans="1:919" s="37" customFormat="1" ht="13.5" customHeight="1">
      <c r="A76" s="45">
        <v>0.5</v>
      </c>
      <c r="B76" s="45">
        <v>2</v>
      </c>
      <c r="C76" s="45">
        <f t="shared" ref="C76:D108" si="2">IF(LEN(I76)=0,"",1+ABS((I76*A76)/LEN(I76))+A76)</f>
        <v>15491.833333333334</v>
      </c>
      <c r="D76" s="45">
        <f t="shared" si="2"/>
        <v>153059</v>
      </c>
      <c r="E76" s="202" t="s">
        <v>2214</v>
      </c>
      <c r="F76" s="203" t="s">
        <v>2215</v>
      </c>
      <c r="G76" s="204"/>
      <c r="H76" s="205">
        <v>248</v>
      </c>
      <c r="I76" s="112">
        <v>185884</v>
      </c>
      <c r="J76" s="112">
        <v>459168</v>
      </c>
    </row>
    <row r="77" spans="1:919" s="37" customFormat="1" ht="13.5" customHeight="1">
      <c r="A77" s="45">
        <v>0.51</v>
      </c>
      <c r="B77" s="45">
        <v>2.0099999999999998</v>
      </c>
      <c r="C77" s="45">
        <f t="shared" si="2"/>
        <v>1.51</v>
      </c>
      <c r="D77" s="45">
        <f t="shared" si="2"/>
        <v>3.01</v>
      </c>
      <c r="E77" s="202" t="s">
        <v>2216</v>
      </c>
      <c r="F77" s="203" t="s">
        <v>2217</v>
      </c>
      <c r="G77" s="204"/>
      <c r="H77" s="205">
        <v>249</v>
      </c>
      <c r="I77" s="112">
        <v>0</v>
      </c>
      <c r="J77" s="112">
        <v>0</v>
      </c>
    </row>
    <row r="78" spans="1:919" s="37" customFormat="1" ht="13.5" customHeight="1">
      <c r="A78" s="45">
        <v>0.52</v>
      </c>
      <c r="B78" s="45">
        <v>2.02</v>
      </c>
      <c r="C78" s="45">
        <f t="shared" si="2"/>
        <v>1987.3999999999999</v>
      </c>
      <c r="D78" s="45">
        <f t="shared" si="2"/>
        <v>202889.8</v>
      </c>
      <c r="E78" s="202" t="s">
        <v>2218</v>
      </c>
      <c r="F78" s="203" t="s">
        <v>2219</v>
      </c>
      <c r="G78" s="204"/>
      <c r="H78" s="205">
        <v>250</v>
      </c>
      <c r="I78" s="112">
        <v>19095</v>
      </c>
      <c r="J78" s="112">
        <v>602634</v>
      </c>
    </row>
    <row r="79" spans="1:919" s="37" customFormat="1" ht="13.5" customHeight="1">
      <c r="A79" s="45">
        <v>0.53</v>
      </c>
      <c r="B79" s="45">
        <v>2.0299999999999998</v>
      </c>
      <c r="C79" s="45">
        <f t="shared" si="2"/>
        <v>358467.03</v>
      </c>
      <c r="D79" s="45">
        <f t="shared" si="2"/>
        <v>2730796.3312499993</v>
      </c>
      <c r="E79" s="202" t="s">
        <v>2037</v>
      </c>
      <c r="F79" s="204" t="s">
        <v>2220</v>
      </c>
      <c r="G79" s="204"/>
      <c r="H79" s="205">
        <v>251</v>
      </c>
      <c r="I79" s="112">
        <v>4734450</v>
      </c>
      <c r="J79" s="112">
        <v>10761747</v>
      </c>
    </row>
    <row r="80" spans="1:919" s="37" customFormat="1" ht="13.5" customHeight="1">
      <c r="A80" s="45">
        <v>0.54</v>
      </c>
      <c r="B80" s="45">
        <v>2.04</v>
      </c>
      <c r="C80" s="45">
        <f t="shared" si="2"/>
        <v>11197886.859999999</v>
      </c>
      <c r="D80" s="45">
        <f t="shared" si="2"/>
        <v>42457142.186666667</v>
      </c>
      <c r="E80" s="206" t="s">
        <v>2061</v>
      </c>
      <c r="F80" s="204" t="s">
        <v>2221</v>
      </c>
      <c r="G80" s="204"/>
      <c r="H80" s="196">
        <v>252</v>
      </c>
      <c r="I80" s="194">
        <f>IFERROR(IF(AND(I19,I32)="","",SUM(I19,I32)),"")</f>
        <v>186631422</v>
      </c>
      <c r="J80" s="194">
        <f>IFERROR(IF(AND(J19,J32)="","",SUM(J19,J32)),"")</f>
        <v>187310908</v>
      </c>
    </row>
    <row r="81" spans="1:10" s="37" customFormat="1" ht="13.5" customHeight="1">
      <c r="A81" s="45">
        <v>0.55000000000000004</v>
      </c>
      <c r="B81" s="45">
        <v>2.0499999999999998</v>
      </c>
      <c r="C81" s="45">
        <f t="shared" si="2"/>
        <v>9351435.8888888918</v>
      </c>
      <c r="D81" s="45">
        <f t="shared" si="2"/>
        <v>32578602.822222222</v>
      </c>
      <c r="E81" s="206" t="s">
        <v>2222</v>
      </c>
      <c r="F81" s="204" t="s">
        <v>2223</v>
      </c>
      <c r="G81" s="204"/>
      <c r="H81" s="196">
        <v>253</v>
      </c>
      <c r="I81" s="194">
        <f>IFERROR(IF(AND(I82,I83,I84,I85,I86,I90,I97,I98)="","",SUM(I82,I83,I84,I85,I86,I90,I97,I98)),"")</f>
        <v>153023471</v>
      </c>
      <c r="J81" s="194">
        <f>IFERROR(IF(AND(J82,J83,J84,J85,J86,J90,J97,J98)="","",SUM(J82,J83,J84,J85,J86,J90,J97,J98)),"")</f>
        <v>143027999</v>
      </c>
    </row>
    <row r="82" spans="1:10" s="37" customFormat="1" ht="13.5" customHeight="1">
      <c r="A82" s="45">
        <v>0.56000000000000005</v>
      </c>
      <c r="B82" s="45">
        <v>2.06</v>
      </c>
      <c r="C82" s="45">
        <f t="shared" si="2"/>
        <v>103226.12000000001</v>
      </c>
      <c r="D82" s="45">
        <f t="shared" si="2"/>
        <v>623365.82857142866</v>
      </c>
      <c r="E82" s="202" t="s">
        <v>1980</v>
      </c>
      <c r="F82" s="204" t="s">
        <v>2224</v>
      </c>
      <c r="G82" s="204"/>
      <c r="H82" s="205">
        <v>254</v>
      </c>
      <c r="I82" s="112">
        <v>1290307</v>
      </c>
      <c r="J82" s="112">
        <v>2118223</v>
      </c>
    </row>
    <row r="83" spans="1:10" s="37" customFormat="1" ht="13.5" customHeight="1">
      <c r="A83" s="45">
        <v>0.56999999999999995</v>
      </c>
      <c r="B83" s="45">
        <v>2.0699999999999998</v>
      </c>
      <c r="C83" s="45">
        <f t="shared" si="2"/>
        <v>125880.85857142856</v>
      </c>
      <c r="D83" s="45">
        <f t="shared" si="2"/>
        <v>185056.24000000002</v>
      </c>
      <c r="E83" s="202" t="s">
        <v>1999</v>
      </c>
      <c r="F83" s="204" t="s">
        <v>2225</v>
      </c>
      <c r="G83" s="204"/>
      <c r="H83" s="205">
        <v>255</v>
      </c>
      <c r="I83" s="112">
        <v>1545886</v>
      </c>
      <c r="J83" s="112">
        <v>536386</v>
      </c>
    </row>
    <row r="84" spans="1:10" s="37" customFormat="1" ht="13.5" customHeight="1">
      <c r="A84" s="45">
        <v>0.57999999999999996</v>
      </c>
      <c r="B84" s="45">
        <v>2.08</v>
      </c>
      <c r="C84" s="45">
        <f t="shared" si="2"/>
        <v>2876206.5724999998</v>
      </c>
      <c r="D84" s="45">
        <f t="shared" si="2"/>
        <v>9222041.3600000013</v>
      </c>
      <c r="E84" s="202" t="s">
        <v>2009</v>
      </c>
      <c r="F84" s="204" t="s">
        <v>2226</v>
      </c>
      <c r="G84" s="204"/>
      <c r="H84" s="205">
        <v>256</v>
      </c>
      <c r="I84" s="112">
        <v>39671793</v>
      </c>
      <c r="J84" s="112">
        <v>35469378</v>
      </c>
    </row>
    <row r="85" spans="1:10" s="37" customFormat="1" ht="13.5" customHeight="1">
      <c r="A85" s="45">
        <v>0.59</v>
      </c>
      <c r="B85" s="45">
        <v>2.09</v>
      </c>
      <c r="C85" s="45">
        <f t="shared" si="2"/>
        <v>434918.65714285715</v>
      </c>
      <c r="D85" s="45">
        <f t="shared" si="2"/>
        <v>1500218.5257142857</v>
      </c>
      <c r="E85" s="202" t="s">
        <v>2012</v>
      </c>
      <c r="F85" s="204" t="s">
        <v>2227</v>
      </c>
      <c r="G85" s="204"/>
      <c r="H85" s="205">
        <v>257</v>
      </c>
      <c r="I85" s="112">
        <v>5160033</v>
      </c>
      <c r="J85" s="112">
        <v>5024645</v>
      </c>
    </row>
    <row r="86" spans="1:10" s="37" customFormat="1" ht="13.5" customHeight="1">
      <c r="A86" s="45">
        <v>0.6</v>
      </c>
      <c r="B86" s="45">
        <v>2.1</v>
      </c>
      <c r="C86" s="45">
        <f t="shared" si="2"/>
        <v>3621695.5750000002</v>
      </c>
      <c r="D86" s="45">
        <f t="shared" si="2"/>
        <v>12649476.475</v>
      </c>
      <c r="E86" s="202" t="s">
        <v>2024</v>
      </c>
      <c r="F86" s="204" t="s">
        <v>2228</v>
      </c>
      <c r="G86" s="204"/>
      <c r="H86" s="205">
        <v>258</v>
      </c>
      <c r="I86" s="111">
        <f t="array" ref="I86">IF(AND(ISBLANK(I87:I89)),"",SUM(I87:I89))</f>
        <v>48289253</v>
      </c>
      <c r="J86" s="111">
        <f t="array" ref="J86">IF(AND(ISBLANK(J87:J89)),"",SUM(J87:J89))</f>
        <v>48188470</v>
      </c>
    </row>
    <row r="87" spans="1:10" s="37" customFormat="1" ht="13.5" customHeight="1">
      <c r="A87" s="45">
        <v>0.61</v>
      </c>
      <c r="B87" s="45">
        <v>2.11</v>
      </c>
      <c r="C87" s="45">
        <f t="shared" si="2"/>
        <v>2270773.5799999996</v>
      </c>
      <c r="D87" s="45">
        <f t="shared" si="2"/>
        <v>6487403.835</v>
      </c>
      <c r="E87" s="202" t="s">
        <v>2078</v>
      </c>
      <c r="F87" s="203" t="s">
        <v>2229</v>
      </c>
      <c r="G87" s="204"/>
      <c r="H87" s="205">
        <v>259</v>
      </c>
      <c r="I87" s="112">
        <v>29780616</v>
      </c>
      <c r="J87" s="112">
        <v>24596780</v>
      </c>
    </row>
    <row r="88" spans="1:10" s="37" customFormat="1" ht="13.5" customHeight="1">
      <c r="A88" s="45">
        <v>0.62</v>
      </c>
      <c r="B88" s="45">
        <v>2.12</v>
      </c>
      <c r="C88" s="45">
        <f t="shared" si="2"/>
        <v>845228.48857142858</v>
      </c>
      <c r="D88" s="45">
        <f t="shared" si="2"/>
        <v>2935839.8050000002</v>
      </c>
      <c r="E88" s="202" t="s">
        <v>2079</v>
      </c>
      <c r="F88" s="203" t="s">
        <v>2230</v>
      </c>
      <c r="G88" s="204"/>
      <c r="H88" s="205">
        <v>260</v>
      </c>
      <c r="I88" s="112">
        <v>9542884</v>
      </c>
      <c r="J88" s="112">
        <v>11078629</v>
      </c>
    </row>
    <row r="89" spans="1:10" s="37" customFormat="1" ht="13.5" customHeight="1">
      <c r="A89" s="45">
        <v>0.63</v>
      </c>
      <c r="B89" s="45">
        <v>2.13</v>
      </c>
      <c r="C89" s="45">
        <f t="shared" si="2"/>
        <v>806919.39999999991</v>
      </c>
      <c r="D89" s="45">
        <f t="shared" si="2"/>
        <v>3331605.6212499999</v>
      </c>
      <c r="E89" s="202" t="s">
        <v>2080</v>
      </c>
      <c r="F89" s="203" t="s">
        <v>2231</v>
      </c>
      <c r="G89" s="204"/>
      <c r="H89" s="205">
        <v>261</v>
      </c>
      <c r="I89" s="112">
        <v>8965753</v>
      </c>
      <c r="J89" s="112">
        <v>12513061</v>
      </c>
    </row>
    <row r="90" spans="1:10" s="37" customFormat="1" ht="13.5" customHeight="1">
      <c r="A90" s="45">
        <v>0.64</v>
      </c>
      <c r="B90" s="45">
        <v>2.14</v>
      </c>
      <c r="C90" s="45">
        <f t="shared" si="2"/>
        <v>996622.52</v>
      </c>
      <c r="D90" s="45">
        <f t="shared" si="2"/>
        <v>3575377.1100000003</v>
      </c>
      <c r="E90" s="202" t="s">
        <v>2027</v>
      </c>
      <c r="F90" s="204" t="s">
        <v>2232</v>
      </c>
      <c r="G90" s="204"/>
      <c r="H90" s="205">
        <v>262</v>
      </c>
      <c r="I90" s="111">
        <f t="array" ref="I90">IF(AND(ISBLANK(I91:I96)),"",SUM(I91:I96))</f>
        <v>12457761</v>
      </c>
      <c r="J90" s="111">
        <f t="array" ref="J90">IF(AND(ISBLANK(J91:J96)),"",SUM(J91:J96))</f>
        <v>13365884</v>
      </c>
    </row>
    <row r="91" spans="1:10" s="37" customFormat="1" ht="13.5" customHeight="1">
      <c r="A91" s="45">
        <v>0.65</v>
      </c>
      <c r="B91" s="45">
        <v>2.15</v>
      </c>
      <c r="C91" s="45">
        <f t="shared" si="2"/>
        <v>870603.20000000007</v>
      </c>
      <c r="D91" s="45">
        <f t="shared" si="2"/>
        <v>2911054.9285714282</v>
      </c>
      <c r="E91" s="202" t="s">
        <v>2119</v>
      </c>
      <c r="F91" s="203" t="s">
        <v>2233</v>
      </c>
      <c r="G91" s="204"/>
      <c r="H91" s="205">
        <v>263</v>
      </c>
      <c r="I91" s="112">
        <v>9375709</v>
      </c>
      <c r="J91" s="112">
        <v>9477843</v>
      </c>
    </row>
    <row r="92" spans="1:10" s="37" customFormat="1" ht="13.5" customHeight="1">
      <c r="A92" s="45">
        <v>0.66</v>
      </c>
      <c r="B92" s="45">
        <v>2.16</v>
      </c>
      <c r="C92" s="45">
        <f t="shared" si="2"/>
        <v>1.6600000000000001</v>
      </c>
      <c r="D92" s="45">
        <f t="shared" si="2"/>
        <v>3.16</v>
      </c>
      <c r="E92" s="202" t="s">
        <v>2121</v>
      </c>
      <c r="F92" s="203" t="s">
        <v>2234</v>
      </c>
      <c r="G92" s="204"/>
      <c r="H92" s="205">
        <v>264</v>
      </c>
      <c r="I92" s="112">
        <v>0</v>
      </c>
      <c r="J92" s="112">
        <v>0</v>
      </c>
    </row>
    <row r="93" spans="1:10" s="37" customFormat="1" ht="13.5" customHeight="1">
      <c r="A93" s="45">
        <v>0.67</v>
      </c>
      <c r="B93" s="45">
        <v>2.17</v>
      </c>
      <c r="C93" s="45">
        <f t="shared" si="2"/>
        <v>100294.86333333334</v>
      </c>
      <c r="D93" s="45">
        <f t="shared" si="2"/>
        <v>371678.6</v>
      </c>
      <c r="E93" s="202" t="s">
        <v>2235</v>
      </c>
      <c r="F93" s="203" t="s">
        <v>2236</v>
      </c>
      <c r="G93" s="204"/>
      <c r="H93" s="205">
        <v>265</v>
      </c>
      <c r="I93" s="112">
        <v>898148</v>
      </c>
      <c r="J93" s="112">
        <v>1198953</v>
      </c>
    </row>
    <row r="94" spans="1:10" s="37" customFormat="1" ht="13.5" customHeight="1">
      <c r="A94" s="45">
        <v>0.68</v>
      </c>
      <c r="B94" s="45">
        <v>2.1800000000000002</v>
      </c>
      <c r="C94" s="45">
        <f t="shared" si="2"/>
        <v>212152.3542857143</v>
      </c>
      <c r="D94" s="45">
        <f t="shared" si="2"/>
        <v>837462.01428571448</v>
      </c>
      <c r="E94" s="202" t="s">
        <v>2237</v>
      </c>
      <c r="F94" s="203" t="s">
        <v>2008</v>
      </c>
      <c r="G94" s="204"/>
      <c r="H94" s="205">
        <v>266</v>
      </c>
      <c r="I94" s="112">
        <v>2183904</v>
      </c>
      <c r="J94" s="112">
        <v>2689088</v>
      </c>
    </row>
    <row r="95" spans="1:10" s="37" customFormat="1" ht="13.5" customHeight="1">
      <c r="A95" s="45">
        <v>0.69</v>
      </c>
      <c r="B95" s="45">
        <v>2.19</v>
      </c>
      <c r="C95" s="45">
        <f t="shared" si="2"/>
        <v>1.69</v>
      </c>
      <c r="D95" s="45">
        <f t="shared" si="2"/>
        <v>3.19</v>
      </c>
      <c r="E95" s="202" t="s">
        <v>2238</v>
      </c>
      <c r="F95" s="203" t="s">
        <v>2239</v>
      </c>
      <c r="G95" s="204"/>
      <c r="H95" s="205">
        <v>267</v>
      </c>
      <c r="I95" s="112">
        <v>0</v>
      </c>
      <c r="J95" s="112">
        <v>0</v>
      </c>
    </row>
    <row r="96" spans="1:10" s="37" customFormat="1" ht="13.5" customHeight="1">
      <c r="A96" s="45">
        <v>0.7</v>
      </c>
      <c r="B96" s="45">
        <v>2.2000000000000002</v>
      </c>
      <c r="C96" s="45">
        <f t="shared" si="2"/>
        <v>1.7</v>
      </c>
      <c r="D96" s="45">
        <f t="shared" si="2"/>
        <v>3.2</v>
      </c>
      <c r="E96" s="202" t="s">
        <v>2240</v>
      </c>
      <c r="F96" s="203" t="s">
        <v>2241</v>
      </c>
      <c r="G96" s="204"/>
      <c r="H96" s="205">
        <v>268</v>
      </c>
      <c r="I96" s="112">
        <v>0</v>
      </c>
      <c r="J96" s="112">
        <v>0</v>
      </c>
    </row>
    <row r="97" spans="1:919" s="37" customFormat="1" ht="13.5" customHeight="1">
      <c r="A97" s="45">
        <v>0.71</v>
      </c>
      <c r="B97" s="45">
        <v>2.21</v>
      </c>
      <c r="C97" s="45">
        <f t="shared" si="2"/>
        <v>3363964.1374999997</v>
      </c>
      <c r="D97" s="45">
        <f t="shared" si="2"/>
        <v>8661579.1362500004</v>
      </c>
      <c r="E97" s="202" t="s">
        <v>2029</v>
      </c>
      <c r="F97" s="204" t="s">
        <v>2242</v>
      </c>
      <c r="G97" s="204"/>
      <c r="H97" s="205">
        <v>269</v>
      </c>
      <c r="I97" s="112">
        <v>37903802</v>
      </c>
      <c r="J97" s="112">
        <v>31354121</v>
      </c>
    </row>
    <row r="98" spans="1:919" s="37" customFormat="1" ht="13.5" customHeight="1">
      <c r="A98" s="45">
        <v>0.72</v>
      </c>
      <c r="B98" s="45">
        <v>2.2200000000000002</v>
      </c>
      <c r="C98" s="45">
        <f t="shared" si="2"/>
        <v>689621.42285714287</v>
      </c>
      <c r="D98" s="45">
        <f t="shared" si="2"/>
        <v>2210771.8257142864</v>
      </c>
      <c r="E98" s="202" t="s">
        <v>2032</v>
      </c>
      <c r="F98" s="204" t="s">
        <v>2243</v>
      </c>
      <c r="G98" s="204"/>
      <c r="H98" s="205">
        <v>270</v>
      </c>
      <c r="I98" s="112">
        <v>6704636</v>
      </c>
      <c r="J98" s="112">
        <v>6970892</v>
      </c>
    </row>
    <row r="99" spans="1:919" s="37" customFormat="1" ht="13.5" customHeight="1">
      <c r="A99" s="45">
        <v>0.73</v>
      </c>
      <c r="B99" s="45">
        <v>2.23</v>
      </c>
      <c r="C99" s="45">
        <f t="shared" si="2"/>
        <v>1602421.0799999998</v>
      </c>
      <c r="D99" s="45">
        <f t="shared" si="2"/>
        <v>8959737.6487499997</v>
      </c>
      <c r="E99" s="206" t="s">
        <v>2092</v>
      </c>
      <c r="F99" s="204" t="s">
        <v>2244</v>
      </c>
      <c r="G99" s="204"/>
      <c r="H99" s="196">
        <v>271</v>
      </c>
      <c r="I99" s="194">
        <f>IFERROR(IF(AND(I100,I119,I130,I131,I132,I133,I134,I135,I136,I140)="","",SUM(I100,I119,I130,I131,I132,I133,I134,I135,I136,I140)),"")</f>
        <v>17560760</v>
      </c>
      <c r="J99" s="194">
        <f>IFERROR(IF(AND(J100,J119,J130,J131,J132,J133,J134,J135,J136,J140)="","",SUM(J100,J119,J130,J131,J132,J133,J134,J135,J136,J140)),"")</f>
        <v>32142545</v>
      </c>
    </row>
    <row r="100" spans="1:919" s="37" customFormat="1" ht="13.5" customHeight="1">
      <c r="A100" s="45">
        <v>0.74</v>
      </c>
      <c r="B100" s="45">
        <v>2.2400000000000002</v>
      </c>
      <c r="C100" s="45">
        <f t="shared" si="2"/>
        <v>280477.4914285714</v>
      </c>
      <c r="D100" s="45">
        <f t="shared" si="2"/>
        <v>523082.60000000003</v>
      </c>
      <c r="E100" s="202" t="s">
        <v>1980</v>
      </c>
      <c r="F100" s="204" t="s">
        <v>2245</v>
      </c>
      <c r="G100" s="204"/>
      <c r="H100" s="205">
        <v>272</v>
      </c>
      <c r="I100" s="111">
        <f>IFERROR(IF(AND(I101,I102,I103,I104,I105,I106,I107,I108,I113,I114,I115,I116,I117,I118)="","",SUM(I101,I102,I103,I104,I105,I106,I107,I108,I113,I114,I115,I116,I117,I118)),"")</f>
        <v>2653149</v>
      </c>
      <c r="J100" s="111">
        <f>IFERROR(IF(AND(J101,J102,J103,J104,J105,J106,J107,J108,J113,J114,J115,J116,J117,J118)="","",SUM(J101,J102,J103,J104,J105,J106,J107,J108,J113,J114,J115,J116,J117,J118)),"")</f>
        <v>1634623</v>
      </c>
    </row>
    <row r="101" spans="1:919" s="37" customFormat="1" ht="13.5" customHeight="1">
      <c r="A101" s="45">
        <v>0.75</v>
      </c>
      <c r="B101" s="45">
        <v>2.25</v>
      </c>
      <c r="C101" s="45">
        <f t="shared" si="2"/>
        <v>318.4375</v>
      </c>
      <c r="D101" s="45">
        <f t="shared" si="2"/>
        <v>2540.6875</v>
      </c>
      <c r="E101" s="202" t="s">
        <v>1983</v>
      </c>
      <c r="F101" s="203" t="s">
        <v>2246</v>
      </c>
      <c r="G101" s="204"/>
      <c r="H101" s="205">
        <v>273</v>
      </c>
      <c r="I101" s="112">
        <v>1689</v>
      </c>
      <c r="J101" s="112">
        <v>4511</v>
      </c>
    </row>
    <row r="102" spans="1:919" s="37" customFormat="1" ht="13.5" customHeight="1">
      <c r="A102" s="45">
        <v>0.76</v>
      </c>
      <c r="B102" s="45">
        <v>2.2599999999999998</v>
      </c>
      <c r="C102" s="45">
        <f t="shared" si="2"/>
        <v>1.76</v>
      </c>
      <c r="D102" s="45">
        <f t="shared" si="2"/>
        <v>30791.239999999998</v>
      </c>
      <c r="E102" s="202" t="s">
        <v>1985</v>
      </c>
      <c r="F102" s="203" t="s">
        <v>2247</v>
      </c>
      <c r="G102" s="204"/>
      <c r="H102" s="205">
        <v>274</v>
      </c>
      <c r="I102" s="112">
        <v>0</v>
      </c>
      <c r="J102" s="112">
        <v>68115</v>
      </c>
    </row>
    <row r="103" spans="1:919" s="37" customFormat="1" ht="30" customHeight="1">
      <c r="A103" s="45">
        <v>0.77</v>
      </c>
      <c r="B103" s="45">
        <v>2.27</v>
      </c>
      <c r="C103" s="45">
        <f t="shared" si="2"/>
        <v>1.77</v>
      </c>
      <c r="D103" s="45">
        <f t="shared" si="2"/>
        <v>3.27</v>
      </c>
      <c r="E103" s="202" t="s">
        <v>1988</v>
      </c>
      <c r="F103" s="203" t="s">
        <v>2248</v>
      </c>
      <c r="G103" s="204"/>
      <c r="H103" s="205">
        <v>275</v>
      </c>
      <c r="I103" s="112">
        <v>0</v>
      </c>
      <c r="J103" s="112">
        <v>0</v>
      </c>
    </row>
    <row r="104" spans="1:919" s="37" customFormat="1" ht="13.5" customHeight="1">
      <c r="A104" s="45">
        <v>0.78</v>
      </c>
      <c r="B104" s="45">
        <v>2.2799999999999998</v>
      </c>
      <c r="C104" s="45">
        <f t="shared" si="2"/>
        <v>1.78</v>
      </c>
      <c r="D104" s="45">
        <f t="shared" si="2"/>
        <v>3.28</v>
      </c>
      <c r="E104" s="202" t="s">
        <v>1991</v>
      </c>
      <c r="F104" s="203" t="s">
        <v>2249</v>
      </c>
      <c r="G104" s="204"/>
      <c r="H104" s="205">
        <v>276</v>
      </c>
      <c r="I104" s="112">
        <v>0</v>
      </c>
      <c r="J104" s="112">
        <v>0</v>
      </c>
    </row>
    <row r="105" spans="1:919" s="37" customFormat="1" ht="13.5" customHeight="1">
      <c r="A105" s="45">
        <v>0.79</v>
      </c>
      <c r="B105" s="45">
        <v>2.29</v>
      </c>
      <c r="C105" s="45">
        <f t="shared" si="2"/>
        <v>1.79</v>
      </c>
      <c r="D105" s="45">
        <f t="shared" si="2"/>
        <v>3.29</v>
      </c>
      <c r="E105" s="202" t="s">
        <v>1994</v>
      </c>
      <c r="F105" s="203" t="s">
        <v>2250</v>
      </c>
      <c r="G105" s="204"/>
      <c r="H105" s="205">
        <v>277</v>
      </c>
      <c r="I105" s="112">
        <v>0</v>
      </c>
      <c r="J105" s="112">
        <v>0</v>
      </c>
    </row>
    <row r="106" spans="1:919" s="37" customFormat="1" ht="13.5" customHeight="1">
      <c r="A106" s="45">
        <v>0.8</v>
      </c>
      <c r="B106" s="45">
        <v>2.2999999999999998</v>
      </c>
      <c r="C106" s="45">
        <f t="shared" si="2"/>
        <v>1.8</v>
      </c>
      <c r="D106" s="45">
        <f t="shared" si="2"/>
        <v>3.3</v>
      </c>
      <c r="E106" s="202" t="s">
        <v>1997</v>
      </c>
      <c r="F106" s="203" t="s">
        <v>2251</v>
      </c>
      <c r="G106" s="204"/>
      <c r="H106" s="205">
        <v>278</v>
      </c>
      <c r="I106" s="112">
        <v>0</v>
      </c>
      <c r="J106" s="112">
        <v>0</v>
      </c>
    </row>
    <row r="107" spans="1:919" s="37" customFormat="1" ht="13.5" customHeight="1">
      <c r="A107" s="45">
        <v>0.81</v>
      </c>
      <c r="B107" s="45">
        <v>2.31</v>
      </c>
      <c r="C107" s="45">
        <f t="shared" si="2"/>
        <v>118621.72000000002</v>
      </c>
      <c r="D107" s="45">
        <f t="shared" si="2"/>
        <v>3.31</v>
      </c>
      <c r="E107" s="202" t="s">
        <v>2173</v>
      </c>
      <c r="F107" s="203" t="s">
        <v>2252</v>
      </c>
      <c r="G107" s="204"/>
      <c r="H107" s="205">
        <v>279</v>
      </c>
      <c r="I107" s="112">
        <v>878666</v>
      </c>
      <c r="J107" s="112">
        <v>0</v>
      </c>
    </row>
    <row r="108" spans="1:919" s="37" customFormat="1" ht="13.5" customHeight="1">
      <c r="A108" s="45">
        <v>0.82</v>
      </c>
      <c r="B108" s="45">
        <v>2.3199999999999998</v>
      </c>
      <c r="C108" s="45">
        <f t="shared" si="2"/>
        <v>207671.97428571427</v>
      </c>
      <c r="D108" s="45">
        <f t="shared" si="2"/>
        <v>517693.75428571424</v>
      </c>
      <c r="E108" s="202" t="s">
        <v>2175</v>
      </c>
      <c r="F108" s="203" t="s">
        <v>2253</v>
      </c>
      <c r="G108" s="204"/>
      <c r="H108" s="205">
        <v>280</v>
      </c>
      <c r="I108" s="112">
        <v>1772794</v>
      </c>
      <c r="J108" s="112">
        <v>1561997</v>
      </c>
    </row>
    <row r="109" spans="1:919" ht="5.25" customHeight="1">
      <c r="E109" s="37"/>
      <c r="F109" s="37"/>
      <c r="G109" s="37"/>
      <c r="H109" s="37"/>
      <c r="I109" s="37"/>
    </row>
    <row r="110" spans="1:919" s="146" customFormat="1" ht="17.25" customHeight="1">
      <c r="E110" s="147"/>
      <c r="J110" s="148" t="s">
        <v>2254</v>
      </c>
    </row>
    <row r="111" spans="1:919" ht="33" customHeight="1">
      <c r="E111" s="177" t="s">
        <v>1974</v>
      </c>
      <c r="F111" s="178" t="s">
        <v>1969</v>
      </c>
      <c r="G111" s="178" t="s">
        <v>1975</v>
      </c>
      <c r="H111" s="179" t="s">
        <v>1976</v>
      </c>
      <c r="I111" s="196" t="str">
        <f>I16</f>
        <v>Od 01.01 do 31.12.tekuće godine</v>
      </c>
      <c r="J111" s="196" t="str">
        <f>J16</f>
        <v>Od 01.01. do 31.12. prethodne godine</v>
      </c>
    </row>
    <row r="112" spans="1:919" s="51" customFormat="1" ht="12.75" customHeight="1">
      <c r="A112" s="49"/>
      <c r="B112" s="49"/>
      <c r="C112" s="49"/>
      <c r="D112" s="49"/>
      <c r="E112" s="180">
        <v>1</v>
      </c>
      <c r="F112" s="181">
        <v>2</v>
      </c>
      <c r="G112" s="181">
        <v>3</v>
      </c>
      <c r="H112" s="182">
        <v>4</v>
      </c>
      <c r="I112" s="182">
        <v>5</v>
      </c>
      <c r="J112" s="182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>
      <c r="A113" s="45">
        <v>0.83</v>
      </c>
      <c r="B113" s="45">
        <v>2.33</v>
      </c>
      <c r="C113" s="45">
        <f>IF(LEN(I113)=0,"",1+ABS((I113*A113)/LEN(I113))+A113)</f>
        <v>1.83</v>
      </c>
      <c r="D113" s="45">
        <f>IF(LEN(J113)=0,"",1+ABS((J113*B113)/LEN(J113))+B113)</f>
        <v>3.33</v>
      </c>
      <c r="E113" s="202" t="s">
        <v>2177</v>
      </c>
      <c r="F113" s="203" t="s">
        <v>2255</v>
      </c>
      <c r="G113" s="204"/>
      <c r="H113" s="205">
        <v>281</v>
      </c>
      <c r="I113" s="112">
        <v>0</v>
      </c>
      <c r="J113" s="112">
        <v>0</v>
      </c>
    </row>
    <row r="114" spans="1:10" s="37" customFormat="1" ht="13.5" customHeight="1">
      <c r="A114" s="45">
        <v>0.84</v>
      </c>
      <c r="B114" s="45">
        <v>2.34</v>
      </c>
      <c r="C114" s="45">
        <f>IF(LEN(I113)=0,"",1+ABS((I113*A114)/LEN(I113))+A114)</f>
        <v>1.8399999999999999</v>
      </c>
      <c r="D114" s="45">
        <f t="shared" ref="D114:D128" si="3">IF(LEN(J114)=0,"",1+ABS((J114*B114)/LEN(J114))+B114)</f>
        <v>3.34</v>
      </c>
      <c r="E114" s="202" t="s">
        <v>2179</v>
      </c>
      <c r="F114" s="203" t="s">
        <v>2256</v>
      </c>
      <c r="G114" s="204"/>
      <c r="H114" s="205">
        <v>282</v>
      </c>
      <c r="I114" s="251">
        <v>0</v>
      </c>
      <c r="J114" s="112">
        <v>0</v>
      </c>
    </row>
    <row r="115" spans="1:10" s="37" customFormat="1" ht="13.5" customHeight="1">
      <c r="A115" s="45">
        <v>0.85</v>
      </c>
      <c r="B115" s="45">
        <v>2.35</v>
      </c>
      <c r="C115" s="45">
        <f t="shared" ref="C115:C128" si="4">IF(LEN(I115)=0,"",1+ABS((I115*A115)/LEN(I115))+A115)</f>
        <v>1.85</v>
      </c>
      <c r="D115" s="45">
        <f t="shared" si="3"/>
        <v>3.35</v>
      </c>
      <c r="E115" s="202" t="s">
        <v>2181</v>
      </c>
      <c r="F115" s="203" t="s">
        <v>2257</v>
      </c>
      <c r="G115" s="204"/>
      <c r="H115" s="205">
        <v>283</v>
      </c>
      <c r="I115" s="112">
        <v>0</v>
      </c>
      <c r="J115" s="112">
        <v>0</v>
      </c>
    </row>
    <row r="116" spans="1:10" s="37" customFormat="1" ht="13.5" customHeight="1">
      <c r="A116" s="45">
        <v>0.86</v>
      </c>
      <c r="B116" s="45">
        <v>2.36</v>
      </c>
      <c r="C116" s="45">
        <f t="shared" si="4"/>
        <v>1.8599999999999999</v>
      </c>
      <c r="D116" s="45">
        <f t="shared" si="3"/>
        <v>3.36</v>
      </c>
      <c r="E116" s="202" t="s">
        <v>2183</v>
      </c>
      <c r="F116" s="203" t="s">
        <v>2258</v>
      </c>
      <c r="G116" s="204"/>
      <c r="H116" s="205">
        <v>284</v>
      </c>
      <c r="I116" s="112">
        <v>0</v>
      </c>
      <c r="J116" s="112">
        <v>0</v>
      </c>
    </row>
    <row r="117" spans="1:10" s="37" customFormat="1" ht="13.5" customHeight="1">
      <c r="A117" s="45">
        <v>0.87</v>
      </c>
      <c r="B117" s="45">
        <v>2.37</v>
      </c>
      <c r="C117" s="45">
        <f t="shared" si="4"/>
        <v>1.87</v>
      </c>
      <c r="D117" s="45">
        <f t="shared" si="3"/>
        <v>3.37</v>
      </c>
      <c r="E117" s="202" t="s">
        <v>2185</v>
      </c>
      <c r="F117" s="203" t="s">
        <v>2259</v>
      </c>
      <c r="G117" s="204"/>
      <c r="H117" s="205">
        <v>285</v>
      </c>
      <c r="I117" s="112">
        <v>0</v>
      </c>
      <c r="J117" s="112">
        <v>0</v>
      </c>
    </row>
    <row r="118" spans="1:10" s="37" customFormat="1" ht="13.5" customHeight="1">
      <c r="A118" s="45">
        <v>0.88</v>
      </c>
      <c r="B118" s="45">
        <v>2.38</v>
      </c>
      <c r="C118" s="45">
        <f t="shared" si="4"/>
        <v>1.88</v>
      </c>
      <c r="D118" s="45">
        <f t="shared" si="3"/>
        <v>3.38</v>
      </c>
      <c r="E118" s="202" t="s">
        <v>2187</v>
      </c>
      <c r="F118" s="203" t="s">
        <v>2260</v>
      </c>
      <c r="G118" s="204"/>
      <c r="H118" s="205">
        <v>286</v>
      </c>
      <c r="I118" s="112">
        <v>0</v>
      </c>
      <c r="J118" s="112">
        <v>0</v>
      </c>
    </row>
    <row r="119" spans="1:10" s="37" customFormat="1" ht="13.5" customHeight="1">
      <c r="A119" s="45">
        <v>0.89</v>
      </c>
      <c r="B119" s="45">
        <v>2.39</v>
      </c>
      <c r="C119" s="45">
        <f t="shared" si="4"/>
        <v>110267.54999999999</v>
      </c>
      <c r="D119" s="45">
        <f t="shared" si="3"/>
        <v>3.39</v>
      </c>
      <c r="E119" s="202" t="s">
        <v>1999</v>
      </c>
      <c r="F119" s="204" t="s">
        <v>2261</v>
      </c>
      <c r="G119" s="204"/>
      <c r="H119" s="205">
        <v>287</v>
      </c>
      <c r="I119" s="111">
        <f t="array" ref="I119">IF(AND(ISBLANK(I120:I129)),"",SUM(I120:I129))</f>
        <v>743364</v>
      </c>
      <c r="J119" s="111">
        <f t="array" ref="J119">IF(AND(ISBLANK(J120:J129)),"",SUM(J120:J129))</f>
        <v>0</v>
      </c>
    </row>
    <row r="120" spans="1:10" s="37" customFormat="1" ht="13.5" customHeight="1">
      <c r="A120" s="45">
        <v>0.9</v>
      </c>
      <c r="B120" s="45">
        <v>2.4</v>
      </c>
      <c r="C120" s="45">
        <f t="shared" si="4"/>
        <v>1.9</v>
      </c>
      <c r="D120" s="45">
        <f t="shared" si="3"/>
        <v>3.4</v>
      </c>
      <c r="E120" s="202" t="s">
        <v>2002</v>
      </c>
      <c r="F120" s="203" t="s">
        <v>2262</v>
      </c>
      <c r="G120" s="204"/>
      <c r="H120" s="205">
        <v>288</v>
      </c>
      <c r="I120" s="112">
        <v>0</v>
      </c>
      <c r="J120" s="112">
        <v>0</v>
      </c>
    </row>
    <row r="121" spans="1:10" s="37" customFormat="1" ht="13.5" customHeight="1">
      <c r="A121" s="45">
        <v>0.91</v>
      </c>
      <c r="B121" s="45">
        <v>2.41</v>
      </c>
      <c r="C121" s="45">
        <f t="shared" si="4"/>
        <v>1.9100000000000001</v>
      </c>
      <c r="D121" s="45">
        <f t="shared" si="3"/>
        <v>3.41</v>
      </c>
      <c r="E121" s="202" t="s">
        <v>2004</v>
      </c>
      <c r="F121" s="203" t="s">
        <v>2263</v>
      </c>
      <c r="G121" s="204"/>
      <c r="H121" s="205">
        <v>289</v>
      </c>
      <c r="I121" s="112">
        <v>0</v>
      </c>
      <c r="J121" s="112">
        <v>0</v>
      </c>
    </row>
    <row r="122" spans="1:10" s="37" customFormat="1" ht="13.5" customHeight="1">
      <c r="A122" s="45">
        <v>0.92</v>
      </c>
      <c r="B122" s="45">
        <v>2.42</v>
      </c>
      <c r="C122" s="45">
        <f t="shared" si="4"/>
        <v>1.92</v>
      </c>
      <c r="D122" s="45">
        <f t="shared" si="3"/>
        <v>3.42</v>
      </c>
      <c r="E122" s="202" t="s">
        <v>2005</v>
      </c>
      <c r="F122" s="207" t="s">
        <v>2264</v>
      </c>
      <c r="G122" s="204"/>
      <c r="H122" s="205">
        <v>290</v>
      </c>
      <c r="I122" s="112">
        <v>0</v>
      </c>
      <c r="J122" s="112">
        <v>0</v>
      </c>
    </row>
    <row r="123" spans="1:10" s="37" customFormat="1" ht="30" customHeight="1">
      <c r="A123" s="45">
        <v>0.93</v>
      </c>
      <c r="B123" s="45">
        <v>2.4300000000000002</v>
      </c>
      <c r="C123" s="45">
        <f t="shared" si="4"/>
        <v>1.9300000000000002</v>
      </c>
      <c r="D123" s="45">
        <f t="shared" si="3"/>
        <v>3.43</v>
      </c>
      <c r="E123" s="202" t="s">
        <v>2007</v>
      </c>
      <c r="F123" s="203" t="s">
        <v>2265</v>
      </c>
      <c r="G123" s="204"/>
      <c r="H123" s="205">
        <v>291</v>
      </c>
      <c r="I123" s="112">
        <v>0</v>
      </c>
      <c r="J123" s="112">
        <v>0</v>
      </c>
    </row>
    <row r="124" spans="1:10" s="37" customFormat="1" ht="13.5" customHeight="1">
      <c r="A124" s="45">
        <v>0.94</v>
      </c>
      <c r="B124" s="45">
        <v>2.44</v>
      </c>
      <c r="C124" s="45">
        <f t="shared" si="4"/>
        <v>1.94</v>
      </c>
      <c r="D124" s="45">
        <f t="shared" si="3"/>
        <v>3.44</v>
      </c>
      <c r="E124" s="202" t="s">
        <v>2194</v>
      </c>
      <c r="F124" s="203" t="s">
        <v>2266</v>
      </c>
      <c r="G124" s="204"/>
      <c r="H124" s="205">
        <v>292</v>
      </c>
      <c r="I124" s="112">
        <v>0</v>
      </c>
      <c r="J124" s="112">
        <v>0</v>
      </c>
    </row>
    <row r="125" spans="1:10" s="37" customFormat="1" ht="13.5" customHeight="1">
      <c r="A125" s="45">
        <v>0.95</v>
      </c>
      <c r="B125" s="45">
        <v>2.4500000000000002</v>
      </c>
      <c r="C125" s="45">
        <f t="shared" si="4"/>
        <v>1.95</v>
      </c>
      <c r="D125" s="45">
        <f t="shared" si="3"/>
        <v>3.45</v>
      </c>
      <c r="E125" s="202" t="s">
        <v>2196</v>
      </c>
      <c r="F125" s="203" t="s">
        <v>2267</v>
      </c>
      <c r="G125" s="204"/>
      <c r="H125" s="205">
        <v>293</v>
      </c>
      <c r="I125" s="112">
        <v>0</v>
      </c>
      <c r="J125" s="112">
        <v>0</v>
      </c>
    </row>
    <row r="126" spans="1:10" s="37" customFormat="1" ht="13.5" customHeight="1">
      <c r="A126" s="45">
        <v>0.96</v>
      </c>
      <c r="B126" s="45">
        <v>2.46</v>
      </c>
      <c r="C126" s="45">
        <f t="shared" si="4"/>
        <v>1.96</v>
      </c>
      <c r="D126" s="45">
        <f t="shared" si="3"/>
        <v>3.46</v>
      </c>
      <c r="E126" s="202" t="s">
        <v>2198</v>
      </c>
      <c r="F126" s="203" t="s">
        <v>2268</v>
      </c>
      <c r="G126" s="204"/>
      <c r="H126" s="205">
        <v>294</v>
      </c>
      <c r="I126" s="112">
        <v>0</v>
      </c>
      <c r="J126" s="112">
        <v>0</v>
      </c>
    </row>
    <row r="127" spans="1:10" s="37" customFormat="1" ht="13.5" customHeight="1">
      <c r="A127" s="45">
        <v>0.97</v>
      </c>
      <c r="B127" s="45">
        <v>2.4700000000000002</v>
      </c>
      <c r="C127" s="45">
        <f t="shared" si="4"/>
        <v>1.97</v>
      </c>
      <c r="D127" s="45">
        <f t="shared" si="3"/>
        <v>3.47</v>
      </c>
      <c r="E127" s="202" t="s">
        <v>2200</v>
      </c>
      <c r="F127" s="207" t="s">
        <v>2269</v>
      </c>
      <c r="G127" s="204"/>
      <c r="H127" s="205">
        <v>295</v>
      </c>
      <c r="I127" s="112">
        <v>0</v>
      </c>
      <c r="J127" s="112">
        <v>0</v>
      </c>
    </row>
    <row r="128" spans="1:10" s="37" customFormat="1" ht="13.5" customHeight="1">
      <c r="A128" s="45">
        <v>0.98</v>
      </c>
      <c r="B128" s="45">
        <v>2.48</v>
      </c>
      <c r="C128" s="45">
        <f t="shared" si="4"/>
        <v>1.98</v>
      </c>
      <c r="D128" s="45">
        <f t="shared" si="3"/>
        <v>3.48</v>
      </c>
      <c r="E128" s="202" t="s">
        <v>2202</v>
      </c>
      <c r="F128" s="207" t="s">
        <v>2270</v>
      </c>
      <c r="G128" s="204"/>
      <c r="H128" s="205">
        <v>296</v>
      </c>
      <c r="I128" s="112">
        <v>0</v>
      </c>
      <c r="J128" s="112">
        <v>0</v>
      </c>
    </row>
    <row r="129" spans="1:10" s="37" customFormat="1" ht="13.5" customHeight="1">
      <c r="A129" s="45">
        <v>0.99</v>
      </c>
      <c r="B129" s="45">
        <v>2.4900000000000002</v>
      </c>
      <c r="C129" s="45">
        <f t="shared" ref="C129:D147" si="5">IF(LEN(I129)=0,"",1+ABS((I129*A129)/LEN(I129))+A129)</f>
        <v>122657.05</v>
      </c>
      <c r="D129" s="45">
        <f t="shared" si="5"/>
        <v>3.49</v>
      </c>
      <c r="E129" s="202" t="s">
        <v>2204</v>
      </c>
      <c r="F129" s="207" t="s">
        <v>2271</v>
      </c>
      <c r="G129" s="204"/>
      <c r="H129" s="205">
        <v>297</v>
      </c>
      <c r="I129" s="112">
        <v>743364</v>
      </c>
      <c r="J129" s="112">
        <v>0</v>
      </c>
    </row>
    <row r="130" spans="1:10" s="37" customFormat="1" ht="13.5" customHeight="1">
      <c r="A130" s="45">
        <v>1.01</v>
      </c>
      <c r="B130" s="45">
        <v>2.5</v>
      </c>
      <c r="C130" s="45">
        <f t="shared" si="5"/>
        <v>313296.79571428575</v>
      </c>
      <c r="D130" s="45">
        <f t="shared" si="5"/>
        <v>3974107.5625</v>
      </c>
      <c r="E130" s="202" t="s">
        <v>2009</v>
      </c>
      <c r="F130" s="204" t="s">
        <v>2272</v>
      </c>
      <c r="G130" s="204"/>
      <c r="H130" s="205">
        <v>298</v>
      </c>
      <c r="I130" s="112">
        <v>2171350</v>
      </c>
      <c r="J130" s="112">
        <v>12717133</v>
      </c>
    </row>
    <row r="131" spans="1:10" s="37" customFormat="1" ht="13.5" customHeight="1">
      <c r="A131" s="45">
        <v>1.02</v>
      </c>
      <c r="B131" s="45">
        <v>2.5099999999999998</v>
      </c>
      <c r="C131" s="45">
        <f t="shared" si="5"/>
        <v>2.02</v>
      </c>
      <c r="D131" s="45">
        <f t="shared" si="5"/>
        <v>3.51</v>
      </c>
      <c r="E131" s="202" t="s">
        <v>2012</v>
      </c>
      <c r="F131" s="204" t="s">
        <v>2273</v>
      </c>
      <c r="G131" s="204"/>
      <c r="H131" s="205">
        <v>299</v>
      </c>
      <c r="I131" s="112">
        <v>0</v>
      </c>
      <c r="J131" s="112">
        <v>0</v>
      </c>
    </row>
    <row r="132" spans="1:10" s="37" customFormat="1" ht="13.5" customHeight="1">
      <c r="A132" s="45">
        <v>1.03</v>
      </c>
      <c r="B132" s="45">
        <v>2.52</v>
      </c>
      <c r="C132" s="45">
        <f t="shared" si="5"/>
        <v>2.0300000000000002</v>
      </c>
      <c r="D132" s="45">
        <f t="shared" si="5"/>
        <v>3.52</v>
      </c>
      <c r="E132" s="202" t="s">
        <v>2024</v>
      </c>
      <c r="F132" s="204" t="s">
        <v>2274</v>
      </c>
      <c r="G132" s="204"/>
      <c r="H132" s="205">
        <v>300</v>
      </c>
      <c r="I132" s="112">
        <v>0</v>
      </c>
      <c r="J132" s="112">
        <v>0</v>
      </c>
    </row>
    <row r="133" spans="1:10" s="37" customFormat="1" ht="13.5" customHeight="1">
      <c r="A133" s="45">
        <v>1.04</v>
      </c>
      <c r="B133" s="45">
        <v>2.5299999999999998</v>
      </c>
      <c r="C133" s="45">
        <f t="shared" si="5"/>
        <v>279895.75428571424</v>
      </c>
      <c r="D133" s="45">
        <f t="shared" si="5"/>
        <v>926383.63142857142</v>
      </c>
      <c r="E133" s="202" t="s">
        <v>2027</v>
      </c>
      <c r="F133" s="204" t="s">
        <v>2275</v>
      </c>
      <c r="G133" s="204"/>
      <c r="H133" s="205">
        <v>301</v>
      </c>
      <c r="I133" s="112">
        <v>1883900</v>
      </c>
      <c r="J133" s="112">
        <v>2563107</v>
      </c>
    </row>
    <row r="134" spans="1:10" s="37" customFormat="1" ht="13.5" customHeight="1">
      <c r="A134" s="45">
        <v>1.05</v>
      </c>
      <c r="B134" s="45">
        <v>2.54</v>
      </c>
      <c r="C134" s="45" t="str">
        <f t="shared" si="5"/>
        <v/>
      </c>
      <c r="D134" s="45">
        <f t="shared" si="5"/>
        <v>3.54</v>
      </c>
      <c r="E134" s="202" t="s">
        <v>2029</v>
      </c>
      <c r="F134" s="204" t="s">
        <v>2276</v>
      </c>
      <c r="G134" s="204"/>
      <c r="H134" s="205">
        <v>302</v>
      </c>
      <c r="I134" s="112"/>
      <c r="J134" s="112">
        <v>0</v>
      </c>
    </row>
    <row r="135" spans="1:10" s="37" customFormat="1" ht="13.5" customHeight="1">
      <c r="A135" s="45">
        <v>1.06</v>
      </c>
      <c r="B135" s="45">
        <v>2.5499999999999998</v>
      </c>
      <c r="C135" s="45">
        <f t="shared" si="5"/>
        <v>2.06</v>
      </c>
      <c r="D135" s="45">
        <f t="shared" si="5"/>
        <v>3.55</v>
      </c>
      <c r="E135" s="202" t="s">
        <v>2032</v>
      </c>
      <c r="F135" s="204" t="s">
        <v>2277</v>
      </c>
      <c r="G135" s="204"/>
      <c r="H135" s="205">
        <v>303</v>
      </c>
      <c r="I135" s="112">
        <v>0</v>
      </c>
      <c r="J135" s="112">
        <v>0</v>
      </c>
    </row>
    <row r="136" spans="1:10" s="37" customFormat="1" ht="13.5" customHeight="1">
      <c r="A136" s="45">
        <v>1.07</v>
      </c>
      <c r="B136" s="45">
        <v>2.56</v>
      </c>
      <c r="C136" s="45">
        <f t="shared" si="5"/>
        <v>1350162.1571428573</v>
      </c>
      <c r="D136" s="45">
        <f t="shared" si="5"/>
        <v>4329103.3999999994</v>
      </c>
      <c r="E136" s="202" t="s">
        <v>2034</v>
      </c>
      <c r="F136" s="204" t="s">
        <v>2278</v>
      </c>
      <c r="G136" s="204"/>
      <c r="H136" s="205">
        <v>304</v>
      </c>
      <c r="I136" s="111">
        <f t="array" ref="I136">IF(AND(ISBLANK(I137:I139)),"",SUM(I137:I139))</f>
        <v>8832823</v>
      </c>
      <c r="J136" s="111">
        <f t="array" ref="J136">IF(AND(ISBLANK(J137:J139)),"",SUM(J137:J139))</f>
        <v>13528437</v>
      </c>
    </row>
    <row r="137" spans="1:10" s="37" customFormat="1" ht="13.5" customHeight="1">
      <c r="A137" s="45">
        <v>1.08</v>
      </c>
      <c r="B137" s="45">
        <v>2.5699999999999901</v>
      </c>
      <c r="C137" s="45">
        <f t="shared" si="5"/>
        <v>162981.28</v>
      </c>
      <c r="D137" s="45">
        <f t="shared" si="5"/>
        <v>409717.25333333173</v>
      </c>
      <c r="E137" s="202" t="s">
        <v>2214</v>
      </c>
      <c r="F137" s="203" t="s">
        <v>2279</v>
      </c>
      <c r="G137" s="204"/>
      <c r="H137" s="205">
        <v>305</v>
      </c>
      <c r="I137" s="112">
        <v>905440</v>
      </c>
      <c r="J137" s="112">
        <v>956530</v>
      </c>
    </row>
    <row r="138" spans="1:10" s="37" customFormat="1" ht="13.5" customHeight="1">
      <c r="A138" s="45">
        <v>1.0900000000000001</v>
      </c>
      <c r="B138" s="45">
        <v>2.58</v>
      </c>
      <c r="C138" s="45">
        <f t="shared" si="5"/>
        <v>1234408.8714285716</v>
      </c>
      <c r="D138" s="45">
        <f t="shared" si="5"/>
        <v>4054443.5875000004</v>
      </c>
      <c r="E138" s="202" t="s">
        <v>2216</v>
      </c>
      <c r="F138" s="203" t="s">
        <v>2280</v>
      </c>
      <c r="G138" s="204"/>
      <c r="H138" s="205">
        <v>306</v>
      </c>
      <c r="I138" s="112">
        <v>7927383</v>
      </c>
      <c r="J138" s="112">
        <v>12571907</v>
      </c>
    </row>
    <row r="139" spans="1:10" s="37" customFormat="1" ht="13.5" customHeight="1">
      <c r="A139" s="45">
        <v>1.1000000000000001</v>
      </c>
      <c r="B139" s="45">
        <v>2.5899999999999901</v>
      </c>
      <c r="C139" s="45">
        <f t="shared" si="5"/>
        <v>2.1</v>
      </c>
      <c r="D139" s="45">
        <f t="shared" si="5"/>
        <v>3.5899999999999901</v>
      </c>
      <c r="E139" s="202" t="s">
        <v>2218</v>
      </c>
      <c r="F139" s="203" t="s">
        <v>2281</v>
      </c>
      <c r="G139" s="204"/>
      <c r="H139" s="205">
        <v>307</v>
      </c>
      <c r="I139" s="112">
        <v>0</v>
      </c>
      <c r="J139" s="112">
        <v>0</v>
      </c>
    </row>
    <row r="140" spans="1:10" s="37" customFormat="1" ht="13.5" customHeight="1">
      <c r="A140" s="45">
        <v>1.1100000000000001</v>
      </c>
      <c r="B140" s="45">
        <v>2.6</v>
      </c>
      <c r="C140" s="45">
        <f t="shared" si="5"/>
        <v>202366.84428571429</v>
      </c>
      <c r="D140" s="45">
        <f t="shared" si="5"/>
        <v>631151.74285714282</v>
      </c>
      <c r="E140" s="202" t="s">
        <v>2037</v>
      </c>
      <c r="F140" s="204" t="s">
        <v>2282</v>
      </c>
      <c r="G140" s="204"/>
      <c r="H140" s="238">
        <v>308</v>
      </c>
      <c r="I140" s="112">
        <v>1276174</v>
      </c>
      <c r="J140" s="112">
        <v>1699245</v>
      </c>
    </row>
    <row r="141" spans="1:10" s="37" customFormat="1" ht="13.5" customHeight="1">
      <c r="A141" s="45">
        <v>1.1200000000000001</v>
      </c>
      <c r="B141" s="45">
        <v>2.6099999999999901</v>
      </c>
      <c r="C141" s="45">
        <f t="shared" si="5"/>
        <v>21228261.977777783</v>
      </c>
      <c r="D141" s="45">
        <f t="shared" si="5"/>
        <v>50799461.369999804</v>
      </c>
      <c r="E141" s="206" t="s">
        <v>2095</v>
      </c>
      <c r="F141" s="204" t="s">
        <v>2283</v>
      </c>
      <c r="G141" s="204"/>
      <c r="H141" s="196">
        <v>309</v>
      </c>
      <c r="I141" s="194">
        <f>IFERROR(IF(AND(I81,I99)="","",SUM(I81,I99)),"")</f>
        <v>170584231</v>
      </c>
      <c r="J141" s="194">
        <f>IFERROR(IF(AND(J81,J99)="","",SUM(J81,J99)),"")</f>
        <v>175170544</v>
      </c>
    </row>
    <row r="142" spans="1:10" s="37" customFormat="1" ht="13.5" customHeight="1">
      <c r="A142" s="45">
        <v>1.1299999999999999</v>
      </c>
      <c r="B142" s="45">
        <v>2.6199999999999899</v>
      </c>
      <c r="C142" s="45">
        <f t="shared" si="5"/>
        <v>2266667.8587499997</v>
      </c>
      <c r="D142" s="45">
        <f t="shared" si="5"/>
        <v>3975972.8299999847</v>
      </c>
      <c r="E142" s="206" t="s">
        <v>2146</v>
      </c>
      <c r="F142" s="204" t="s">
        <v>2284</v>
      </c>
      <c r="G142" s="204"/>
      <c r="H142" s="196">
        <v>310</v>
      </c>
      <c r="I142" s="194">
        <f>IFERROR(IF(AND(I80,I141)="","",(IF((SUM(I80)-SUM(I141))&gt;=0,(SUM(I80)-SUM(I141)),0))),"")</f>
        <v>16047191</v>
      </c>
      <c r="J142" s="194">
        <f>IFERROR(IF(AND(J80,J141)="","",(IF((SUM(J80)-SUM(J141))&gt;=0,(SUM(J80)-SUM(J141)),0))),"")</f>
        <v>12140364</v>
      </c>
    </row>
    <row r="143" spans="1:10" s="37" customFormat="1" ht="13.5" customHeight="1">
      <c r="A143" s="45">
        <v>1.1399999999999999</v>
      </c>
      <c r="B143" s="45">
        <v>2.6299999999999901</v>
      </c>
      <c r="C143" s="45">
        <f t="shared" si="5"/>
        <v>2.1399999999999997</v>
      </c>
      <c r="D143" s="45">
        <f t="shared" si="5"/>
        <v>3.6299999999999901</v>
      </c>
      <c r="E143" s="206" t="s">
        <v>2147</v>
      </c>
      <c r="F143" s="204" t="s">
        <v>2285</v>
      </c>
      <c r="G143" s="204"/>
      <c r="H143" s="196">
        <v>311</v>
      </c>
      <c r="I143" s="194">
        <f>IFERROR(IF(AND(I141,I80)="","",(IF((SUM(I80)-SUM(I141))&lt;0,(SUM(I141)-SUM(I80)),0))),"")</f>
        <v>0</v>
      </c>
      <c r="J143" s="194">
        <f>IFERROR(IF(AND(J141,J80)="","",(IF((SUM(J80)-SUM(J141))&lt;0,(SUM(J141)-SUM(J80)),0))),"")</f>
        <v>0</v>
      </c>
    </row>
    <row r="144" spans="1:10" s="37" customFormat="1" ht="13.5" customHeight="1">
      <c r="A144" s="45">
        <v>1.1499999999999999</v>
      </c>
      <c r="B144" s="45">
        <v>2.6399999999999899</v>
      </c>
      <c r="C144" s="45">
        <f t="shared" si="5"/>
        <v>304294.12142857141</v>
      </c>
      <c r="D144" s="45">
        <f t="shared" si="5"/>
        <v>279513.63999999891</v>
      </c>
      <c r="E144" s="206" t="s">
        <v>2286</v>
      </c>
      <c r="F144" s="204" t="s">
        <v>2287</v>
      </c>
      <c r="G144" s="204"/>
      <c r="H144" s="196">
        <v>312</v>
      </c>
      <c r="I144" s="194">
        <f>IFERROR(IF(AND(I145,I146)="","",SUM(I145,I146)),"")</f>
        <v>1852212</v>
      </c>
      <c r="J144" s="194">
        <f>IFERROR(IF(AND(J145,J146)="","",SUM(J145,J146)),"")</f>
        <v>635250</v>
      </c>
    </row>
    <row r="145" spans="1:919" s="37" customFormat="1" ht="13.5" customHeight="1">
      <c r="A145" s="45">
        <v>1.1599999999999999</v>
      </c>
      <c r="B145" s="45">
        <v>2.6499999999999901</v>
      </c>
      <c r="C145" s="45">
        <f t="shared" si="5"/>
        <v>342824.91428571421</v>
      </c>
      <c r="D145" s="45">
        <f t="shared" si="5"/>
        <v>309184.89166666556</v>
      </c>
      <c r="E145" s="202" t="s">
        <v>1980</v>
      </c>
      <c r="F145" s="204" t="s">
        <v>2288</v>
      </c>
      <c r="G145" s="204"/>
      <c r="H145" s="205">
        <v>313</v>
      </c>
      <c r="I145" s="112">
        <v>2068758</v>
      </c>
      <c r="J145" s="112">
        <v>700033</v>
      </c>
    </row>
    <row r="146" spans="1:919" s="37" customFormat="1" ht="13.5" customHeight="1">
      <c r="A146" s="45">
        <v>1.17</v>
      </c>
      <c r="B146" s="45">
        <v>2.6599999999999899</v>
      </c>
      <c r="C146" s="45">
        <f>IF(LEN(I146)=0,"",1+ABS((I146*A146)/LEN(I146))+A146)</f>
        <v>36196.287142857138</v>
      </c>
      <c r="D146" s="45">
        <f t="shared" si="5"/>
        <v>28724.123333333227</v>
      </c>
      <c r="E146" s="202" t="s">
        <v>1999</v>
      </c>
      <c r="F146" s="204" t="s">
        <v>2289</v>
      </c>
      <c r="G146" s="204"/>
      <c r="H146" s="205">
        <v>314</v>
      </c>
      <c r="I146" s="111">
        <f>IFERROR(IF(AND(I147,I152,I153,I154)="","",SUM(I147)-SUM(I152)+SUM(I153)-SUM(I154)),"")</f>
        <v>-216546</v>
      </c>
      <c r="J146" s="111">
        <f>IFERROR(IF(AND(J147,J152,J153,J154)="","",SUM(J147)-SUM(J152)+SUM(J153)-SUM(J154)),"")</f>
        <v>-64783</v>
      </c>
    </row>
    <row r="147" spans="1:919" s="37" customFormat="1" ht="13.5" customHeight="1">
      <c r="A147" s="45">
        <v>1.1879999999999999</v>
      </c>
      <c r="B147" s="45">
        <v>2.6699999999999902</v>
      </c>
      <c r="C147" s="45">
        <f>IF(LEN(I147)=0,"",1+ABS((I147*A147)/LEN(I147))+A147)</f>
        <v>2.1879999999999997</v>
      </c>
      <c r="D147" s="45">
        <f t="shared" si="5"/>
        <v>3.6699999999999902</v>
      </c>
      <c r="E147" s="202" t="s">
        <v>2002</v>
      </c>
      <c r="F147" s="203" t="s">
        <v>2290</v>
      </c>
      <c r="G147" s="204"/>
      <c r="H147" s="205">
        <v>315</v>
      </c>
      <c r="I147" s="112">
        <v>0</v>
      </c>
      <c r="J147" s="112">
        <v>0</v>
      </c>
    </row>
    <row r="148" spans="1:919" ht="5.25" customHeight="1">
      <c r="E148" s="37"/>
      <c r="F148" s="37"/>
      <c r="G148" s="37"/>
      <c r="H148" s="37"/>
      <c r="I148" s="37"/>
    </row>
    <row r="149" spans="1:919" s="151" customFormat="1" ht="17.25" customHeight="1">
      <c r="E149" s="147"/>
      <c r="F149" s="146"/>
      <c r="G149" s="146"/>
      <c r="H149" s="146"/>
      <c r="I149" s="146"/>
      <c r="J149" s="148" t="s">
        <v>2291</v>
      </c>
    </row>
    <row r="150" spans="1:919" ht="33" customHeight="1">
      <c r="E150" s="177" t="s">
        <v>1974</v>
      </c>
      <c r="F150" s="178" t="s">
        <v>1969</v>
      </c>
      <c r="G150" s="178" t="s">
        <v>1975</v>
      </c>
      <c r="H150" s="179" t="s">
        <v>1976</v>
      </c>
      <c r="I150" s="196" t="str">
        <f>I16</f>
        <v>Od 01.01 do 31.12.tekuće godine</v>
      </c>
      <c r="J150" s="196" t="str">
        <f>J16</f>
        <v>Od 01.01. do 31.12. prethodne godine</v>
      </c>
    </row>
    <row r="151" spans="1:919" s="51" customFormat="1" ht="11.25" customHeight="1">
      <c r="A151" s="49"/>
      <c r="B151" s="49"/>
      <c r="C151" s="49"/>
      <c r="D151" s="49"/>
      <c r="E151" s="180">
        <v>1</v>
      </c>
      <c r="F151" s="181">
        <v>2</v>
      </c>
      <c r="G151" s="181">
        <v>3</v>
      </c>
      <c r="H151" s="182">
        <v>4</v>
      </c>
      <c r="I151" s="182">
        <v>5</v>
      </c>
      <c r="J151" s="182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>
      <c r="A152" s="45">
        <v>1.19</v>
      </c>
      <c r="B152" s="45">
        <v>2.6799999999999899</v>
      </c>
      <c r="C152" s="45">
        <f t="shared" ref="C152:D159" si="6">IF(LEN(I152)=0,"",1+ABS((I152*A152)/LEN(I152))+A152)</f>
        <v>42950.48</v>
      </c>
      <c r="D152" s="45">
        <f t="shared" si="6"/>
        <v>34727.367999999871</v>
      </c>
      <c r="E152" s="202" t="s">
        <v>2004</v>
      </c>
      <c r="F152" s="203" t="s">
        <v>2292</v>
      </c>
      <c r="G152" s="204"/>
      <c r="H152" s="205">
        <v>316</v>
      </c>
      <c r="I152" s="112">
        <v>216546</v>
      </c>
      <c r="J152" s="112">
        <v>64783</v>
      </c>
    </row>
    <row r="153" spans="1:919" s="37" customFormat="1" ht="12.75" customHeight="1">
      <c r="A153" s="45">
        <v>1.2</v>
      </c>
      <c r="B153" s="45">
        <v>2.6899999999999902</v>
      </c>
      <c r="C153" s="45">
        <f t="shared" si="6"/>
        <v>2.2000000000000002</v>
      </c>
      <c r="D153" s="45">
        <f t="shared" si="6"/>
        <v>3.6899999999999902</v>
      </c>
      <c r="E153" s="202" t="s">
        <v>2005</v>
      </c>
      <c r="F153" s="203" t="s">
        <v>2293</v>
      </c>
      <c r="G153" s="204"/>
      <c r="H153" s="205">
        <v>317</v>
      </c>
      <c r="I153" s="112">
        <v>0</v>
      </c>
      <c r="J153" s="112">
        <v>0</v>
      </c>
    </row>
    <row r="154" spans="1:919" s="37" customFormat="1" ht="12.75" customHeight="1">
      <c r="A154" s="45">
        <v>1.21</v>
      </c>
      <c r="B154" s="45">
        <v>2.69999999999999</v>
      </c>
      <c r="C154" s="45">
        <f t="shared" si="6"/>
        <v>2.21</v>
      </c>
      <c r="D154" s="45">
        <f t="shared" si="6"/>
        <v>3.69999999999999</v>
      </c>
      <c r="E154" s="202" t="s">
        <v>2007</v>
      </c>
      <c r="F154" s="203" t="s">
        <v>2294</v>
      </c>
      <c r="G154" s="204"/>
      <c r="H154" s="205">
        <v>318</v>
      </c>
      <c r="I154" s="112">
        <v>0</v>
      </c>
      <c r="J154" s="112">
        <v>0</v>
      </c>
    </row>
    <row r="155" spans="1:919" s="37" customFormat="1" ht="12.75" customHeight="1">
      <c r="A155" s="45">
        <v>1.22</v>
      </c>
      <c r="B155" s="45">
        <v>2.71</v>
      </c>
      <c r="C155" s="45">
        <f t="shared" si="6"/>
        <v>2164736.5175000001</v>
      </c>
      <c r="D155" s="45">
        <f t="shared" si="6"/>
        <v>3897361.0775000001</v>
      </c>
      <c r="E155" s="206" t="s">
        <v>2295</v>
      </c>
      <c r="F155" s="204" t="s">
        <v>2296</v>
      </c>
      <c r="G155" s="204"/>
      <c r="H155" s="196">
        <v>319</v>
      </c>
      <c r="I155" s="194">
        <f>IFERROR(IF(AND(I142,I143,I144)="","",IF((I142-I143-I144)&gt;=0,(I142-I143-I144),0)),"")</f>
        <v>14194979</v>
      </c>
      <c r="J155" s="194">
        <f>IFERROR(IF(AND(J142,J143,J144)="","",IF((J142-J143-J144)&gt;=0,(J142-J143-J144),0)),"")</f>
        <v>11505114</v>
      </c>
    </row>
    <row r="156" spans="1:919" s="37" customFormat="1" ht="12.75" customHeight="1">
      <c r="A156" s="45">
        <v>1.23</v>
      </c>
      <c r="B156" s="45">
        <v>2.72</v>
      </c>
      <c r="C156" s="45">
        <f t="shared" si="6"/>
        <v>2.23</v>
      </c>
      <c r="D156" s="45">
        <f t="shared" si="6"/>
        <v>3.72</v>
      </c>
      <c r="E156" s="206" t="s">
        <v>2297</v>
      </c>
      <c r="F156" s="204" t="s">
        <v>2298</v>
      </c>
      <c r="G156" s="204"/>
      <c r="H156" s="196">
        <v>320</v>
      </c>
      <c r="I156" s="194">
        <f>IFERROR(IF(AND(I142,I143,I144)="","",IF((I142-I143-I144)&lt;0,ABS(I142-I143-I144),0)),"")</f>
        <v>0</v>
      </c>
      <c r="J156" s="194">
        <f>IFERROR(IF(AND(J142,J143,J144)="","",IF((J142-J143-J144)&lt;0,ABS(J142-J143-J144),0)),"")</f>
        <v>0</v>
      </c>
    </row>
    <row r="157" spans="1:919" s="37" customFormat="1" ht="12.75" customHeight="1">
      <c r="A157" s="45">
        <v>1.24</v>
      </c>
      <c r="B157" s="45">
        <v>2.73</v>
      </c>
      <c r="C157" s="45">
        <f t="shared" si="6"/>
        <v>2.2400000000000002</v>
      </c>
      <c r="D157" s="45">
        <f t="shared" si="6"/>
        <v>3.73</v>
      </c>
      <c r="E157" s="206" t="s">
        <v>2299</v>
      </c>
      <c r="F157" s="208" t="s">
        <v>2300</v>
      </c>
      <c r="G157" s="204"/>
      <c r="H157" s="196">
        <v>321</v>
      </c>
      <c r="I157" s="114">
        <v>0</v>
      </c>
      <c r="J157" s="114">
        <v>0</v>
      </c>
    </row>
    <row r="158" spans="1:919" s="37" customFormat="1" ht="12.75" customHeight="1">
      <c r="A158" s="45">
        <v>1.25</v>
      </c>
      <c r="B158" s="45">
        <v>2.74</v>
      </c>
      <c r="C158" s="45">
        <f t="shared" si="6"/>
        <v>2217967.71875</v>
      </c>
      <c r="D158" s="45">
        <f t="shared" si="6"/>
        <v>3940505.2850000006</v>
      </c>
      <c r="E158" s="206" t="s">
        <v>2301</v>
      </c>
      <c r="F158" s="204" t="s">
        <v>2302</v>
      </c>
      <c r="G158" s="204"/>
      <c r="H158" s="196">
        <v>322</v>
      </c>
      <c r="I158" s="194">
        <f>IFERROR(IF(AND(I155,I157)="","",(IF((I155-I156+I157)&gt;=0,(SUM(I155)-SUM(I156)+SUM(I157)),0))),"")</f>
        <v>14194979</v>
      </c>
      <c r="J158" s="194">
        <f>IFERROR(IF(AND(J155,J157)="","",(IF((J155-J156+J157)&gt;=0,(SUM(J155)-SUM(J156)+SUM(J157)),0))),"")</f>
        <v>11505114</v>
      </c>
    </row>
    <row r="159" spans="1:919" s="37" customFormat="1" ht="12.75" customHeight="1">
      <c r="A159" s="45">
        <v>1.26</v>
      </c>
      <c r="B159" s="45">
        <v>2.75</v>
      </c>
      <c r="C159" s="45">
        <f t="shared" si="6"/>
        <v>2.2599999999999998</v>
      </c>
      <c r="D159" s="45">
        <f t="shared" si="6"/>
        <v>3.75</v>
      </c>
      <c r="E159" s="206" t="s">
        <v>2303</v>
      </c>
      <c r="F159" s="204" t="s">
        <v>2304</v>
      </c>
      <c r="G159" s="204"/>
      <c r="H159" s="196">
        <v>323</v>
      </c>
      <c r="I159" s="194">
        <f>IFERROR(IF(AND(I155,I157,I156)="","",(IF(I155-I156+I157&lt;0,ABS(SUM(I155)-SUM(I156)+SUM(I157)),0))),"")</f>
        <v>0</v>
      </c>
      <c r="J159" s="194">
        <f>IFERROR(IF(AND(J155,J157,J156)="","",(IF(J155-J156+J157&lt;0,ABS(SUM(J155)-SUM(J156)+SUM(J157)),0))),"")</f>
        <v>0</v>
      </c>
    </row>
    <row r="160" spans="1:919" s="37" customFormat="1" ht="12.75" customHeight="1">
      <c r="A160" s="45"/>
      <c r="B160" s="45"/>
      <c r="C160" s="45"/>
      <c r="D160" s="45"/>
      <c r="E160" s="202"/>
      <c r="F160" s="208" t="s">
        <v>2305</v>
      </c>
      <c r="G160" s="204"/>
      <c r="H160" s="205"/>
      <c r="I160" s="111"/>
      <c r="J160" s="111"/>
    </row>
    <row r="161" spans="1:10" s="37" customFormat="1" ht="12.75" customHeight="1">
      <c r="A161" s="45">
        <v>1.28</v>
      </c>
      <c r="B161" s="45">
        <v>2.76</v>
      </c>
      <c r="C161" s="45">
        <f t="shared" ref="C161:D176" si="7">IF(LEN(I161)=0,"",1+ABS((I161*A161)/LEN(I161))+A161)</f>
        <v>2.2800000000000002</v>
      </c>
      <c r="D161" s="45">
        <f t="shared" si="7"/>
        <v>3.76</v>
      </c>
      <c r="E161" s="206" t="s">
        <v>2306</v>
      </c>
      <c r="F161" s="204" t="s">
        <v>2307</v>
      </c>
      <c r="G161" s="204"/>
      <c r="H161" s="196">
        <v>324</v>
      </c>
      <c r="I161" s="194">
        <f>IFERROR(IF(AND(I162,I168)="","",SUM(I162)+SUM(I168)),"")</f>
        <v>0</v>
      </c>
      <c r="J161" s="194">
        <f>IFERROR(IF(AND(J162,J168)="","",SUM(J162)+SUM(J168)),"")</f>
        <v>0</v>
      </c>
    </row>
    <row r="162" spans="1:10" s="37" customFormat="1" ht="12.75" customHeight="1">
      <c r="A162" s="45">
        <v>1.29</v>
      </c>
      <c r="B162" s="45">
        <v>2.77</v>
      </c>
      <c r="C162" s="45">
        <f t="shared" si="7"/>
        <v>2.29</v>
      </c>
      <c r="D162" s="45">
        <f t="shared" si="7"/>
        <v>3.77</v>
      </c>
      <c r="E162" s="202" t="s">
        <v>1980</v>
      </c>
      <c r="F162" s="204" t="s">
        <v>2308</v>
      </c>
      <c r="G162" s="204"/>
      <c r="H162" s="205">
        <v>325</v>
      </c>
      <c r="I162" s="111">
        <f>IFERROR(IF(AND(I163,I164,I165,I166,I167)="","",SUM(I163)+SUM(I164)+SUM(I165)+SUM(I166)-SUM(I167)),"")</f>
        <v>0</v>
      </c>
      <c r="J162" s="111">
        <f>IFERROR(IF(AND(J163,J164,J165,J166,J167)="","",SUM(J163)+SUM(J164)+SUM(J165)+SUM(J166)-SUM(J167)),"")</f>
        <v>0</v>
      </c>
    </row>
    <row r="163" spans="1:10" s="37" customFormat="1" ht="25.5">
      <c r="A163" s="45">
        <v>1.3</v>
      </c>
      <c r="B163" s="45">
        <v>2.78</v>
      </c>
      <c r="C163" s="45">
        <f t="shared" si="7"/>
        <v>2.2999999999999998</v>
      </c>
      <c r="D163" s="45">
        <f t="shared" si="7"/>
        <v>3.78</v>
      </c>
      <c r="E163" s="202" t="s">
        <v>1983</v>
      </c>
      <c r="F163" s="203" t="s">
        <v>2309</v>
      </c>
      <c r="G163" s="204"/>
      <c r="H163" s="205">
        <v>326</v>
      </c>
      <c r="I163" s="112">
        <v>0</v>
      </c>
      <c r="J163" s="112">
        <v>0</v>
      </c>
    </row>
    <row r="164" spans="1:10" s="37" customFormat="1" ht="12.75" customHeight="1">
      <c r="A164" s="45">
        <v>1.31</v>
      </c>
      <c r="B164" s="45">
        <v>2.79</v>
      </c>
      <c r="C164" s="45">
        <f t="shared" si="7"/>
        <v>2.31</v>
      </c>
      <c r="D164" s="45">
        <f t="shared" si="7"/>
        <v>3.79</v>
      </c>
      <c r="E164" s="202" t="s">
        <v>1985</v>
      </c>
      <c r="F164" s="203" t="s">
        <v>2310</v>
      </c>
      <c r="G164" s="204"/>
      <c r="H164" s="205">
        <v>327</v>
      </c>
      <c r="I164" s="112">
        <v>0</v>
      </c>
      <c r="J164" s="112">
        <v>0</v>
      </c>
    </row>
    <row r="165" spans="1:10" s="37" customFormat="1" ht="25.5">
      <c r="A165" s="45">
        <v>1.32</v>
      </c>
      <c r="B165" s="45">
        <v>2.8</v>
      </c>
      <c r="C165" s="45">
        <f t="shared" si="7"/>
        <v>2.3200000000000003</v>
      </c>
      <c r="D165" s="45">
        <f t="shared" si="7"/>
        <v>3.8</v>
      </c>
      <c r="E165" s="202" t="s">
        <v>1988</v>
      </c>
      <c r="F165" s="203" t="s">
        <v>2311</v>
      </c>
      <c r="G165" s="204"/>
      <c r="H165" s="205">
        <v>328</v>
      </c>
      <c r="I165" s="112">
        <v>0</v>
      </c>
      <c r="J165" s="112">
        <v>0</v>
      </c>
    </row>
    <row r="166" spans="1:10" s="37" customFormat="1" ht="12.75" customHeight="1">
      <c r="A166" s="45">
        <v>1.33</v>
      </c>
      <c r="B166" s="45">
        <v>2.81</v>
      </c>
      <c r="C166" s="45">
        <f t="shared" si="7"/>
        <v>2.33</v>
      </c>
      <c r="D166" s="45">
        <f t="shared" si="7"/>
        <v>3.81</v>
      </c>
      <c r="E166" s="202" t="s">
        <v>1991</v>
      </c>
      <c r="F166" s="203" t="s">
        <v>2312</v>
      </c>
      <c r="G166" s="204"/>
      <c r="H166" s="205">
        <v>329</v>
      </c>
      <c r="I166" s="112">
        <v>0</v>
      </c>
      <c r="J166" s="112">
        <v>0</v>
      </c>
    </row>
    <row r="167" spans="1:10" s="37" customFormat="1" ht="12.75" customHeight="1">
      <c r="A167" s="45">
        <v>1.34</v>
      </c>
      <c r="B167" s="45">
        <v>2.82</v>
      </c>
      <c r="C167" s="45">
        <f t="shared" si="7"/>
        <v>2.34</v>
      </c>
      <c r="D167" s="45">
        <f t="shared" si="7"/>
        <v>3.82</v>
      </c>
      <c r="E167" s="202" t="s">
        <v>1994</v>
      </c>
      <c r="F167" s="203" t="s">
        <v>2313</v>
      </c>
      <c r="G167" s="204"/>
      <c r="H167" s="205">
        <v>330</v>
      </c>
      <c r="I167" s="112">
        <v>0</v>
      </c>
      <c r="J167" s="112">
        <v>0</v>
      </c>
    </row>
    <row r="168" spans="1:10" s="37" customFormat="1" ht="12.75" customHeight="1">
      <c r="A168" s="45">
        <v>1.35</v>
      </c>
      <c r="B168" s="45">
        <v>2.83</v>
      </c>
      <c r="C168" s="45">
        <f t="shared" si="7"/>
        <v>2.35</v>
      </c>
      <c r="D168" s="45">
        <f t="shared" si="7"/>
        <v>3.83</v>
      </c>
      <c r="E168" s="202" t="s">
        <v>1999</v>
      </c>
      <c r="F168" s="204" t="s">
        <v>2314</v>
      </c>
      <c r="G168" s="204"/>
      <c r="H168" s="205">
        <v>331</v>
      </c>
      <c r="I168" s="111">
        <f>IFERROR(IF(AND(I169,I170,I171,I172,I173,I174,I175)="","",SUM(I169)+SUM(I170)+SUM(I171)+SUM(I172)+SUM(I173)+SUM(I174)-SUM(I175)),"")</f>
        <v>0</v>
      </c>
      <c r="J168" s="111">
        <f>IFERROR(IF(AND(J169,J170,J171,J172,J173,J174,J175)="","",SUM(J169)+SUM(J170)+SUM(J171)+SUM(J172)+SUM(J173)+SUM(J174)-SUM(J175)),"")</f>
        <v>0</v>
      </c>
    </row>
    <row r="169" spans="1:10" s="37" customFormat="1" ht="12.75" customHeight="1">
      <c r="A169" s="45">
        <v>1.36</v>
      </c>
      <c r="B169" s="45">
        <v>2.84</v>
      </c>
      <c r="C169" s="45">
        <f t="shared" si="7"/>
        <v>2.3600000000000003</v>
      </c>
      <c r="D169" s="45">
        <f t="shared" si="7"/>
        <v>3.84</v>
      </c>
      <c r="E169" s="202" t="s">
        <v>2002</v>
      </c>
      <c r="F169" s="203" t="s">
        <v>2315</v>
      </c>
      <c r="G169" s="204"/>
      <c r="H169" s="205">
        <v>332</v>
      </c>
      <c r="I169" s="112">
        <v>0</v>
      </c>
      <c r="J169" s="112">
        <v>0</v>
      </c>
    </row>
    <row r="170" spans="1:10" s="37" customFormat="1" ht="25.5">
      <c r="A170" s="45">
        <v>1.37</v>
      </c>
      <c r="B170" s="45">
        <v>2.85</v>
      </c>
      <c r="C170" s="45">
        <f t="shared" si="7"/>
        <v>2.37</v>
      </c>
      <c r="D170" s="45">
        <f t="shared" si="7"/>
        <v>3.85</v>
      </c>
      <c r="E170" s="202" t="s">
        <v>2004</v>
      </c>
      <c r="F170" s="203" t="s">
        <v>2316</v>
      </c>
      <c r="G170" s="204"/>
      <c r="H170" s="205">
        <v>333</v>
      </c>
      <c r="I170" s="112">
        <v>0</v>
      </c>
      <c r="J170" s="112">
        <v>0</v>
      </c>
    </row>
    <row r="171" spans="1:10" s="37" customFormat="1" ht="12.75" customHeight="1">
      <c r="A171" s="45">
        <v>1.38</v>
      </c>
      <c r="B171" s="45">
        <v>2.86</v>
      </c>
      <c r="C171" s="45">
        <f t="shared" si="7"/>
        <v>2.38</v>
      </c>
      <c r="D171" s="45">
        <f t="shared" si="7"/>
        <v>3.86</v>
      </c>
      <c r="E171" s="202" t="s">
        <v>2005</v>
      </c>
      <c r="F171" s="203" t="s">
        <v>2317</v>
      </c>
      <c r="G171" s="204"/>
      <c r="H171" s="205">
        <v>334</v>
      </c>
      <c r="I171" s="112">
        <v>0</v>
      </c>
      <c r="J171" s="112">
        <v>0</v>
      </c>
    </row>
    <row r="172" spans="1:10" s="37" customFormat="1" ht="12.75" customHeight="1">
      <c r="A172" s="45">
        <v>1.39</v>
      </c>
      <c r="B172" s="45">
        <v>2.87</v>
      </c>
      <c r="C172" s="45">
        <f t="shared" si="7"/>
        <v>2.3899999999999997</v>
      </c>
      <c r="D172" s="45">
        <f t="shared" si="7"/>
        <v>3.87</v>
      </c>
      <c r="E172" s="202" t="s">
        <v>2007</v>
      </c>
      <c r="F172" s="203" t="s">
        <v>2318</v>
      </c>
      <c r="G172" s="204"/>
      <c r="H172" s="205">
        <v>335</v>
      </c>
      <c r="I172" s="112">
        <v>0</v>
      </c>
      <c r="J172" s="112">
        <v>0</v>
      </c>
    </row>
    <row r="173" spans="1:10" s="37" customFormat="1" ht="25.5">
      <c r="A173" s="45">
        <v>1.4</v>
      </c>
      <c r="B173" s="45">
        <v>2.88</v>
      </c>
      <c r="C173" s="45">
        <f t="shared" si="7"/>
        <v>2.4</v>
      </c>
      <c r="D173" s="45">
        <f t="shared" si="7"/>
        <v>3.88</v>
      </c>
      <c r="E173" s="202" t="s">
        <v>2194</v>
      </c>
      <c r="F173" s="203" t="s">
        <v>2311</v>
      </c>
      <c r="G173" s="204"/>
      <c r="H173" s="205">
        <v>336</v>
      </c>
      <c r="I173" s="112">
        <v>0</v>
      </c>
      <c r="J173" s="112">
        <v>0</v>
      </c>
    </row>
    <row r="174" spans="1:10" s="37" customFormat="1" ht="12.75" customHeight="1">
      <c r="A174" s="45">
        <v>1.41</v>
      </c>
      <c r="B174" s="45">
        <v>2.89</v>
      </c>
      <c r="C174" s="45">
        <f t="shared" si="7"/>
        <v>2.41</v>
      </c>
      <c r="D174" s="45">
        <f t="shared" si="7"/>
        <v>3.89</v>
      </c>
      <c r="E174" s="202" t="s">
        <v>2196</v>
      </c>
      <c r="F174" s="203" t="s">
        <v>2319</v>
      </c>
      <c r="G174" s="204"/>
      <c r="H174" s="205">
        <v>337</v>
      </c>
      <c r="I174" s="112">
        <v>0</v>
      </c>
      <c r="J174" s="112">
        <v>0</v>
      </c>
    </row>
    <row r="175" spans="1:10" s="37" customFormat="1" ht="12.75" customHeight="1">
      <c r="A175" s="45">
        <v>1.42</v>
      </c>
      <c r="B175" s="45">
        <v>2.9</v>
      </c>
      <c r="C175" s="45">
        <f t="shared" si="7"/>
        <v>2.42</v>
      </c>
      <c r="D175" s="45">
        <f t="shared" si="7"/>
        <v>3.9</v>
      </c>
      <c r="E175" s="202" t="s">
        <v>2198</v>
      </c>
      <c r="F175" s="203" t="s">
        <v>2313</v>
      </c>
      <c r="G175" s="204"/>
      <c r="H175" s="205">
        <v>338</v>
      </c>
      <c r="I175" s="112">
        <v>0</v>
      </c>
      <c r="J175" s="112">
        <v>0</v>
      </c>
    </row>
    <row r="176" spans="1:10" s="37" customFormat="1" ht="12.75" customHeight="1">
      <c r="A176" s="45">
        <v>1.43</v>
      </c>
      <c r="B176" s="45">
        <v>2.91</v>
      </c>
      <c r="C176" s="45">
        <f t="shared" si="7"/>
        <v>2537354.92625</v>
      </c>
      <c r="D176" s="45">
        <f t="shared" si="7"/>
        <v>4184989.1275000004</v>
      </c>
      <c r="E176" s="206" t="s">
        <v>2320</v>
      </c>
      <c r="F176" s="204" t="s">
        <v>2321</v>
      </c>
      <c r="G176" s="204"/>
      <c r="H176" s="196">
        <v>339</v>
      </c>
      <c r="I176" s="194">
        <f>IFERROR(IF(AND(I158,I159,I161)="","",SUM(I158)-SUM(I159)+SUM(I161)),"")</f>
        <v>14194979</v>
      </c>
      <c r="J176" s="194">
        <f>IFERROR(IF(AND(J158,J159,J161)="","",SUM(J158)-SUM(J159)+SUM(J161)),"")</f>
        <v>11505114</v>
      </c>
    </row>
    <row r="177" spans="1:10" s="37" customFormat="1" ht="12.75" customHeight="1">
      <c r="A177" s="45"/>
      <c r="B177" s="45"/>
      <c r="C177" s="45"/>
      <c r="D177" s="45"/>
      <c r="E177" s="202"/>
      <c r="F177" s="204" t="s">
        <v>2322</v>
      </c>
      <c r="G177" s="204"/>
      <c r="H177" s="205"/>
      <c r="I177" s="111"/>
      <c r="J177" s="111"/>
    </row>
    <row r="178" spans="1:10" s="37" customFormat="1" ht="12.75" customHeight="1">
      <c r="A178" s="45">
        <v>1.45</v>
      </c>
      <c r="B178" s="45">
        <v>2.92</v>
      </c>
      <c r="C178" s="45">
        <f t="shared" ref="C178:D185" si="8">IF(LEN(I178)=0,"",1+ABS((I178*A178)/LEN(I178))+A178)</f>
        <v>2.4500000000000002</v>
      </c>
      <c r="D178" s="45">
        <f t="shared" si="8"/>
        <v>3.92</v>
      </c>
      <c r="E178" s="202"/>
      <c r="F178" s="203" t="s">
        <v>2323</v>
      </c>
      <c r="G178" s="204"/>
      <c r="H178" s="205">
        <v>340</v>
      </c>
      <c r="I178" s="112">
        <v>0</v>
      </c>
      <c r="J178" s="112">
        <v>0</v>
      </c>
    </row>
    <row r="179" spans="1:10" s="37" customFormat="1" ht="12.75" customHeight="1">
      <c r="A179" s="45">
        <v>1.46</v>
      </c>
      <c r="B179" s="45">
        <v>2.93</v>
      </c>
      <c r="C179" s="45">
        <f t="shared" si="8"/>
        <v>2.46</v>
      </c>
      <c r="D179" s="45">
        <f t="shared" si="8"/>
        <v>3.93</v>
      </c>
      <c r="E179" s="202"/>
      <c r="F179" s="203" t="s">
        <v>2324</v>
      </c>
      <c r="G179" s="204"/>
      <c r="H179" s="205">
        <v>341</v>
      </c>
      <c r="I179" s="112">
        <v>0</v>
      </c>
      <c r="J179" s="112">
        <v>0</v>
      </c>
    </row>
    <row r="180" spans="1:10" s="37" customFormat="1" ht="12.75" customHeight="1">
      <c r="A180" s="45"/>
      <c r="B180" s="45"/>
      <c r="C180" s="45"/>
      <c r="D180" s="45"/>
      <c r="E180" s="202"/>
      <c r="F180" s="204" t="s">
        <v>2325</v>
      </c>
      <c r="G180" s="204"/>
      <c r="H180" s="205"/>
      <c r="I180" s="111"/>
      <c r="J180" s="111"/>
    </row>
    <row r="181" spans="1:10" s="37" customFormat="1" ht="12.75" customHeight="1">
      <c r="A181" s="45">
        <v>1.48</v>
      </c>
      <c r="B181" s="45">
        <v>2.94</v>
      </c>
      <c r="C181" s="45">
        <f t="shared" si="8"/>
        <v>2626073.5949999997</v>
      </c>
      <c r="D181" s="45">
        <f t="shared" si="8"/>
        <v>4228133.335</v>
      </c>
      <c r="E181" s="202"/>
      <c r="F181" s="203" t="s">
        <v>2326</v>
      </c>
      <c r="G181" s="204"/>
      <c r="H181" s="205">
        <v>342</v>
      </c>
      <c r="I181" s="112">
        <v>14194979</v>
      </c>
      <c r="J181" s="112">
        <v>11505114</v>
      </c>
    </row>
    <row r="182" spans="1:10" s="37" customFormat="1" ht="12.75" customHeight="1">
      <c r="A182" s="45">
        <v>1.49</v>
      </c>
      <c r="B182" s="45">
        <v>2.95</v>
      </c>
      <c r="C182" s="45" t="str">
        <f t="shared" si="8"/>
        <v/>
      </c>
      <c r="D182" s="45">
        <f t="shared" si="8"/>
        <v>3.95</v>
      </c>
      <c r="E182" s="202"/>
      <c r="F182" s="203" t="s">
        <v>2327</v>
      </c>
      <c r="G182" s="204"/>
      <c r="H182" s="205">
        <v>343</v>
      </c>
      <c r="I182" s="112"/>
      <c r="J182" s="112">
        <v>0</v>
      </c>
    </row>
    <row r="183" spans="1:10" s="37" customFormat="1" ht="12.75" customHeight="1">
      <c r="A183" s="45"/>
      <c r="B183" s="45"/>
      <c r="C183" s="45"/>
      <c r="D183" s="45"/>
      <c r="E183" s="202"/>
      <c r="F183" s="204" t="s">
        <v>2328</v>
      </c>
      <c r="G183" s="204"/>
      <c r="H183" s="205"/>
      <c r="I183" s="111"/>
      <c r="J183" s="111"/>
    </row>
    <row r="184" spans="1:10" s="37" customFormat="1" ht="12.75" customHeight="1">
      <c r="A184" s="45">
        <v>1.51</v>
      </c>
      <c r="B184" s="45">
        <v>2.96</v>
      </c>
      <c r="C184" s="45">
        <f t="shared" si="8"/>
        <v>2679304.7962499997</v>
      </c>
      <c r="D184" s="45">
        <f t="shared" si="8"/>
        <v>4256896.1399999997</v>
      </c>
      <c r="E184" s="202"/>
      <c r="F184" s="203" t="s">
        <v>2326</v>
      </c>
      <c r="G184" s="204"/>
      <c r="H184" s="205">
        <v>344</v>
      </c>
      <c r="I184" s="112">
        <v>14194979</v>
      </c>
      <c r="J184" s="112">
        <v>11505114</v>
      </c>
    </row>
    <row r="185" spans="1:10" s="37" customFormat="1" ht="15" customHeight="1">
      <c r="A185" s="45">
        <v>1.52</v>
      </c>
      <c r="B185" s="45">
        <v>2.97</v>
      </c>
      <c r="C185" s="45" t="str">
        <f t="shared" si="8"/>
        <v/>
      </c>
      <c r="D185" s="45">
        <f t="shared" si="8"/>
        <v>3.97</v>
      </c>
      <c r="E185" s="202"/>
      <c r="F185" s="203" t="s">
        <v>2327</v>
      </c>
      <c r="G185" s="204"/>
      <c r="H185" s="205">
        <v>345</v>
      </c>
      <c r="I185" s="112"/>
      <c r="J185" s="112">
        <v>0</v>
      </c>
    </row>
    <row r="186" spans="1:10" ht="15" hidden="1" customHeight="1">
      <c r="C186" s="45">
        <f>IF(ISERROR(ABS(LOG(ABS(SUM(C19:C185)),EXP(3)))),"",ABS(LOG(ABS(SUM(C19:C185)),EXP(3))))</f>
        <v>6.0887535840139728</v>
      </c>
      <c r="D186" s="45">
        <f>IF(ISERROR(ABS(LOG(ABS(SUM(D19:D185)),EXP(3)))),"",ABS(LOG(ABS(SUM(D19:D185)),EXP(3))))</f>
        <v>6.5412637973793357</v>
      </c>
      <c r="E186" s="37"/>
      <c r="F186" s="37"/>
      <c r="G186" s="37"/>
      <c r="H186" s="37"/>
      <c r="I186" s="37"/>
    </row>
    <row r="187" spans="1:10" s="151" customFormat="1" ht="13.5" customHeight="1">
      <c r="C187" s="152" t="str">
        <f>IF(ISERROR(IF(ISERROR(MID(C186,FIND(".",C186,1)+11,13)),MID(C186,FIND(",",C186,1)+11,13),MID(C186,FIND(".",C186,1)+11,13))),"",IF(ISERROR(MID(C186,FIND(".",C186,1)+11,13)),MID(C186,FIND(",",C186,1)+11,13),MID(C186,FIND(".",C186,1)+11,13)))</f>
        <v>1397</v>
      </c>
      <c r="D187" s="152" t="str">
        <f>IF(ISERROR(IF(ISERROR(MID(D186,FIND(".",D186,1)+11,13)),MID(D186,FIND(",",D186,1)+11,13),MID(D186,FIND(".",D186,1)+11,13))),"",IF(ISERROR(MID(D186,FIND(".",D186,1)+11,13)),MID(D186,FIND(",",D186,1)+11,13),MID(D186,FIND(".",D186,1)+11,13)))</f>
        <v>7934</v>
      </c>
      <c r="E187" s="156"/>
      <c r="F187" s="115"/>
      <c r="G187" s="157"/>
      <c r="H187" s="115"/>
      <c r="I187" s="50"/>
      <c r="J187" s="158"/>
    </row>
    <row r="188" spans="1:10" s="37" customFormat="1" ht="13.5" customHeight="1">
      <c r="A188" s="45"/>
      <c r="B188" s="45"/>
      <c r="C188" s="45"/>
      <c r="D188" s="45"/>
      <c r="E188" s="146" t="s">
        <v>2149</v>
      </c>
      <c r="F188" s="115"/>
      <c r="G188" s="154"/>
      <c r="H188" s="115"/>
      <c r="I188" s="160" t="s">
        <v>2151</v>
      </c>
      <c r="J188" s="154" t="s">
        <v>2150</v>
      </c>
    </row>
    <row r="189" spans="1:10" s="37" customFormat="1" ht="12" customHeight="1">
      <c r="A189" s="45"/>
      <c r="B189" s="45"/>
      <c r="C189" s="45"/>
      <c r="D189" s="45"/>
      <c r="E189" s="315" t="str">
        <f>OP!C45</f>
        <v>Sarajevo, 14.03.2025</v>
      </c>
      <c r="F189" s="315"/>
      <c r="G189" s="159"/>
      <c r="J189" s="275" t="str">
        <f>OP!AJ45</f>
        <v>Adnan Hadžić</v>
      </c>
    </row>
    <row r="190" spans="1:10" s="146" customFormat="1" ht="9.75" customHeight="1">
      <c r="E190" s="147"/>
      <c r="I190" s="155"/>
      <c r="J190" s="148" t="s">
        <v>2329</v>
      </c>
    </row>
  </sheetData>
  <sheetProtection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58" priority="24" operator="containsText" text="Obrazac prazan">
      <formula>NOT(ISERROR(SEARCH("Obrazac prazan",E41)))</formula>
    </cfRule>
  </conditionalFormatting>
  <conditionalFormatting sqref="E71:E72 E74">
    <cfRule type="containsText" dxfId="57" priority="23" operator="containsText" text="Obrazac prazan">
      <formula>NOT(ISERROR(SEARCH("Obrazac prazan",E71)))</formula>
    </cfRule>
  </conditionalFormatting>
  <conditionalFormatting sqref="E110:E111 E113:E114">
    <cfRule type="containsText" dxfId="56" priority="20" operator="containsText" text="Obrazac prazan">
      <formula>NOT(ISERROR(SEARCH("Obrazac prazan",E110)))</formula>
    </cfRule>
  </conditionalFormatting>
  <conditionalFormatting sqref="E111">
    <cfRule type="containsText" dxfId="55" priority="9" operator="containsText" text="Obrazac prazan">
      <formula>NOT(ISERROR(SEARCH("Obrazac prazan",E111)))</formula>
    </cfRule>
  </conditionalFormatting>
  <conditionalFormatting sqref="E149:E150 E152:E154">
    <cfRule type="containsText" dxfId="54" priority="17" operator="containsText" text="Obrazac prazan">
      <formula>NOT(ISERROR(SEARCH("Obrazac prazan",E149)))</formula>
    </cfRule>
  </conditionalFormatting>
  <conditionalFormatting sqref="E150">
    <cfRule type="containsText" dxfId="53" priority="4" operator="containsText" text="Obrazac prazan">
      <formula>NOT(ISERROR(SEARCH("Obrazac prazan",E150)))</formula>
    </cfRule>
  </conditionalFormatting>
  <conditionalFormatting sqref="E190 E38:E39">
    <cfRule type="containsText" dxfId="52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51" priority="15">
      <formula>OR(LEFT(#REF!,5)="Reviz",LEFT(#REF!,6)="Izjava")</formula>
    </cfRule>
  </conditionalFormatting>
  <conditionalFormatting sqref="E12:J14 J15">
    <cfRule type="expression" dxfId="50" priority="2">
      <formula>OR(LEFT(#REF!,5)="Reviz",LEFT(#REF!,6)="Izjava")</formula>
    </cfRule>
  </conditionalFormatting>
  <conditionalFormatting sqref="E38:J188">
    <cfRule type="expression" dxfId="49" priority="14">
      <formula>OR(LEFT(#REF!,5)="Reviz",LEFT(#REF!,6)="Izjava")</formula>
    </cfRule>
  </conditionalFormatting>
  <conditionalFormatting sqref="I72:J72">
    <cfRule type="containsText" dxfId="48" priority="11" operator="containsText" text="_____">
      <formula>NOT(ISERROR(SEARCH("_____",I72)))</formula>
    </cfRule>
  </conditionalFormatting>
  <conditionalFormatting sqref="I111:J111">
    <cfRule type="containsText" dxfId="47" priority="8" operator="containsText" text="_____">
      <formula>NOT(ISERROR(SEARCH("_____",I111)))</formula>
    </cfRule>
  </conditionalFormatting>
  <conditionalFormatting sqref="I150:J150">
    <cfRule type="containsText" dxfId="46" priority="3" operator="containsText" text="_____">
      <formula>NOT(ISERROR(SEARCH("_____",I150)))</formula>
    </cfRule>
  </conditionalFormatting>
  <conditionalFormatting sqref="J16">
    <cfRule type="containsText" dxfId="45" priority="16" operator="containsText" text="_____">
      <formula>NOT(ISERROR(SEARCH("_____",J16)))</formula>
    </cfRule>
  </conditionalFormatting>
  <conditionalFormatting sqref="J39">
    <cfRule type="containsText" dxfId="44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>
    <tabColor rgb="FF0F932E"/>
  </sheetPr>
  <dimension ref="A1:AIJ102"/>
  <sheetViews>
    <sheetView showGridLines="0" view="pageLayout" topLeftCell="E64" workbookViewId="0">
      <selection activeCell="K80" sqref="K80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9" width="8.570312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316" t="str">
        <f>BS!E1</f>
        <v>Bosnalijek dd</v>
      </c>
      <c r="F1" s="316"/>
      <c r="G1" s="316"/>
      <c r="H1" s="316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2547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17" t="str">
        <f>BS!E3</f>
        <v>Jukićeva 53, 71000 Sarajevo</v>
      </c>
      <c r="F3" s="317"/>
      <c r="G3" s="317"/>
      <c r="H3" s="317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17" t="str">
        <f>BS!E5</f>
        <v>21.20</v>
      </c>
      <c r="F5" s="317"/>
      <c r="G5" s="317"/>
      <c r="H5" s="317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17">
        <f>BS!E7</f>
        <v>200598340009</v>
      </c>
      <c r="F7" s="317"/>
      <c r="G7" s="317"/>
      <c r="H7" s="317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17">
        <f>BS!E9</f>
        <v>4200598340009</v>
      </c>
      <c r="F9" s="317"/>
      <c r="G9" s="317"/>
      <c r="H9" s="317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17"/>
      <c r="F11" s="317"/>
      <c r="G11" s="317"/>
      <c r="H11" s="317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18" t="s">
        <v>2330</v>
      </c>
      <c r="F12" s="318"/>
      <c r="G12" s="318"/>
      <c r="H12" s="318"/>
      <c r="I12" s="318"/>
      <c r="J12" s="318"/>
      <c r="K12" s="318"/>
    </row>
    <row r="13" spans="1:920" ht="14.25" customHeight="1">
      <c r="E13" s="318" t="s">
        <v>2331</v>
      </c>
      <c r="F13" s="318"/>
      <c r="G13" s="318"/>
      <c r="H13" s="318"/>
      <c r="I13" s="318"/>
      <c r="J13" s="318"/>
      <c r="K13" s="318"/>
    </row>
    <row r="14" spans="1:920" ht="14.25" customHeight="1">
      <c r="E14" s="319" t="s">
        <v>2332</v>
      </c>
      <c r="F14" s="319"/>
      <c r="G14" s="319"/>
      <c r="H14" s="319"/>
      <c r="I14" s="319"/>
      <c r="J14" s="319"/>
      <c r="K14" s="319"/>
    </row>
    <row r="15" spans="1:920" ht="15" customHeight="1">
      <c r="E15" s="319" t="s">
        <v>2598</v>
      </c>
      <c r="F15" s="319"/>
      <c r="G15" s="319"/>
      <c r="H15" s="319"/>
      <c r="I15" s="319"/>
      <c r="J15" s="319"/>
      <c r="K15" s="319"/>
    </row>
    <row r="16" spans="1:920" ht="13.5" customHeight="1">
      <c r="E16" s="47"/>
      <c r="F16" s="48"/>
      <c r="G16" s="48"/>
      <c r="H16" s="48"/>
      <c r="I16" s="48"/>
      <c r="K16" s="152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ht="13.5" customHeight="1">
      <c r="A19" s="45"/>
      <c r="B19" s="45"/>
      <c r="C19" s="45"/>
      <c r="D19" s="45"/>
      <c r="E19" s="209"/>
      <c r="F19" s="210"/>
      <c r="G19" s="211"/>
      <c r="H19" s="212"/>
      <c r="I19" s="213"/>
      <c r="J19" s="214"/>
      <c r="K19" s="214"/>
    </row>
    <row r="20" spans="1:920" s="37" customFormat="1" ht="13.5" customHeigh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16"/>
      <c r="I20" s="205"/>
      <c r="J20" s="217"/>
      <c r="K20" s="217"/>
    </row>
    <row r="21" spans="1:920" s="37" customFormat="1" ht="13.5" customHeight="1">
      <c r="A21" s="45">
        <v>0.01</v>
      </c>
      <c r="B21" s="45">
        <v>0.56999999999999995</v>
      </c>
      <c r="C21" s="45" t="str">
        <f>IF(LEN(J21)=0,"",1+ABS((J21*A21)/LEN(J21))+A21)</f>
        <v/>
      </c>
      <c r="D21" s="45" t="str">
        <f>IF(LEN(K21)=0,"",1+ABS((K21*B21)/LEN(K21))+B21)</f>
        <v/>
      </c>
      <c r="E21" s="218" t="s">
        <v>1983</v>
      </c>
      <c r="F21" s="203" t="s">
        <v>2335</v>
      </c>
      <c r="G21" s="204"/>
      <c r="H21" s="205" t="s">
        <v>2336</v>
      </c>
      <c r="I21" s="205">
        <v>401</v>
      </c>
      <c r="J21" s="162"/>
      <c r="K21" s="162"/>
    </row>
    <row r="22" spans="1:920" s="37" customFormat="1" ht="13.5" customHeight="1">
      <c r="A22" s="45">
        <v>0.02</v>
      </c>
      <c r="B22" s="45">
        <v>0.57999999999999996</v>
      </c>
      <c r="C22" s="45" t="str">
        <f t="shared" ref="C22:D36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2337</v>
      </c>
      <c r="G22" s="204"/>
      <c r="H22" s="205" t="s">
        <v>2338</v>
      </c>
      <c r="I22" s="205">
        <v>402</v>
      </c>
      <c r="J22" s="162"/>
      <c r="K22" s="162"/>
    </row>
    <row r="23" spans="1:920" s="37" customFormat="1" ht="13.5" customHeight="1">
      <c r="A23" s="45">
        <v>0.03</v>
      </c>
      <c r="B23" s="45">
        <v>0.59</v>
      </c>
      <c r="C23" s="45" t="str">
        <f t="shared" si="0"/>
        <v/>
      </c>
      <c r="D23" s="45" t="str">
        <f t="shared" si="0"/>
        <v/>
      </c>
      <c r="E23" s="218" t="s">
        <v>1988</v>
      </c>
      <c r="F23" s="203" t="s">
        <v>2339</v>
      </c>
      <c r="G23" s="204"/>
      <c r="H23" s="205" t="s">
        <v>2338</v>
      </c>
      <c r="I23" s="205">
        <v>403</v>
      </c>
      <c r="J23" s="162"/>
      <c r="K23" s="162"/>
    </row>
    <row r="24" spans="1:920" s="37" customFormat="1" ht="13.5" customHeight="1">
      <c r="A24" s="45">
        <v>0.04</v>
      </c>
      <c r="B24" s="45">
        <v>0.6</v>
      </c>
      <c r="C24" s="45" t="str">
        <f t="shared" si="0"/>
        <v/>
      </c>
      <c r="D24" s="45" t="str">
        <f t="shared" si="0"/>
        <v/>
      </c>
      <c r="E24" s="218" t="s">
        <v>1991</v>
      </c>
      <c r="F24" s="203" t="s">
        <v>2340</v>
      </c>
      <c r="G24" s="204"/>
      <c r="H24" s="205" t="s">
        <v>2338</v>
      </c>
      <c r="I24" s="205">
        <v>404</v>
      </c>
      <c r="J24" s="162"/>
      <c r="K24" s="162"/>
    </row>
    <row r="25" spans="1:920" s="37" customFormat="1" ht="13.5" customHeight="1">
      <c r="A25" s="45">
        <v>0.05</v>
      </c>
      <c r="B25" s="45">
        <v>0.61</v>
      </c>
      <c r="C25" s="45" t="str">
        <f t="shared" si="0"/>
        <v/>
      </c>
      <c r="D25" s="45" t="str">
        <f t="shared" si="0"/>
        <v/>
      </c>
      <c r="E25" s="218" t="s">
        <v>1994</v>
      </c>
      <c r="F25" s="203" t="s">
        <v>2341</v>
      </c>
      <c r="G25" s="204"/>
      <c r="H25" s="205" t="s">
        <v>2338</v>
      </c>
      <c r="I25" s="205">
        <v>405</v>
      </c>
      <c r="J25" s="162"/>
      <c r="K25" s="162"/>
    </row>
    <row r="26" spans="1:920" s="37" customFormat="1" ht="13.5" customHeight="1">
      <c r="A26" s="45">
        <v>0.06</v>
      </c>
      <c r="B26" s="45">
        <v>0.62</v>
      </c>
      <c r="C26" s="45" t="str">
        <f t="shared" si="0"/>
        <v/>
      </c>
      <c r="D26" s="45" t="str">
        <f t="shared" si="0"/>
        <v/>
      </c>
      <c r="E26" s="218" t="s">
        <v>1997</v>
      </c>
      <c r="F26" s="203" t="s">
        <v>2342</v>
      </c>
      <c r="G26" s="204"/>
      <c r="H26" s="205" t="s">
        <v>2336</v>
      </c>
      <c r="I26" s="205">
        <v>406</v>
      </c>
      <c r="J26" s="162"/>
      <c r="K26" s="162"/>
    </row>
    <row r="27" spans="1:920" s="37" customFormat="1" ht="13.5" customHeight="1">
      <c r="A27" s="45">
        <v>7.0000000000000007E-2</v>
      </c>
      <c r="B27" s="45">
        <v>0.63</v>
      </c>
      <c r="C27" s="45" t="str">
        <f t="shared" si="0"/>
        <v/>
      </c>
      <c r="D27" s="45" t="str">
        <f t="shared" si="0"/>
        <v/>
      </c>
      <c r="E27" s="218" t="s">
        <v>2173</v>
      </c>
      <c r="F27" s="203" t="s">
        <v>2343</v>
      </c>
      <c r="G27" s="204"/>
      <c r="H27" s="205" t="s">
        <v>2338</v>
      </c>
      <c r="I27" s="205">
        <v>407</v>
      </c>
      <c r="J27" s="162"/>
      <c r="K27" s="162"/>
    </row>
    <row r="28" spans="1:920" s="37" customFormat="1" ht="25.5">
      <c r="A28" s="45">
        <v>0.08</v>
      </c>
      <c r="B28" s="45">
        <v>0.64</v>
      </c>
      <c r="C28" s="45" t="str">
        <f t="shared" si="0"/>
        <v/>
      </c>
      <c r="D28" s="45" t="str">
        <f t="shared" si="0"/>
        <v/>
      </c>
      <c r="E28" s="215" t="s">
        <v>1978</v>
      </c>
      <c r="F28" s="208" t="s">
        <v>2344</v>
      </c>
      <c r="G28" s="204"/>
      <c r="H28" s="196" t="s">
        <v>2345</v>
      </c>
      <c r="I28" s="196">
        <v>408</v>
      </c>
      <c r="J28" s="220" t="str">
        <f t="array" ref="J28">IF(AND(ISBLANK(J21:J27)),"",SUM(J21:J27))</f>
        <v/>
      </c>
      <c r="K28" s="220" t="str">
        <f t="array" ref="K28">IF(AND(ISBLANK(K21:K27)),"",SUM(K21:K27))</f>
        <v/>
      </c>
    </row>
    <row r="29" spans="1:920" s="37" customFormat="1" ht="13.5" customHeight="1">
      <c r="A29" s="45"/>
      <c r="B29" s="45"/>
      <c r="C29" s="45"/>
      <c r="D29" s="45"/>
      <c r="E29" s="209"/>
      <c r="F29" s="211"/>
      <c r="G29" s="211"/>
      <c r="H29" s="211"/>
      <c r="I29" s="213"/>
      <c r="J29" s="214"/>
      <c r="K29" s="214"/>
    </row>
    <row r="30" spans="1:920" s="37" customFormat="1" ht="13.5" customHeight="1">
      <c r="A30" s="45"/>
      <c r="B30" s="45"/>
      <c r="C30" s="45"/>
      <c r="D30" s="45"/>
      <c r="E30" s="215" t="s">
        <v>1999</v>
      </c>
      <c r="F30" s="208" t="s">
        <v>2346</v>
      </c>
      <c r="G30" s="204"/>
      <c r="H30" s="204"/>
      <c r="I30" s="205"/>
      <c r="J30" s="217"/>
      <c r="K30" s="217"/>
    </row>
    <row r="31" spans="1:920" s="37" customFormat="1" ht="13.5" customHeight="1">
      <c r="A31" s="45">
        <v>0.09</v>
      </c>
      <c r="B31" s="45">
        <v>0.65</v>
      </c>
      <c r="C31" s="45" t="e">
        <f>IF(LEN(#REF!)=0,"",1+ABS((#REF!*A31)/LEN(#REF!))+A31)</f>
        <v>#REF!</v>
      </c>
      <c r="D31" s="45" t="str">
        <f t="shared" si="0"/>
        <v/>
      </c>
      <c r="E31" s="218" t="s">
        <v>2002</v>
      </c>
      <c r="F31" s="203" t="s">
        <v>2347</v>
      </c>
      <c r="G31" s="204"/>
      <c r="H31" s="205" t="s">
        <v>2338</v>
      </c>
      <c r="I31" s="205">
        <v>409</v>
      </c>
      <c r="J31" s="162"/>
      <c r="K31" s="162"/>
    </row>
    <row r="32" spans="1:920" s="37" customFormat="1" ht="13.5" customHeight="1">
      <c r="A32" s="45">
        <v>0.1</v>
      </c>
      <c r="B32" s="45">
        <v>0.66</v>
      </c>
      <c r="C32" s="45" t="str">
        <f>IF(LEN(J31)=0,"",1+ABS((J31*A32)/LEN(J31))+A32)</f>
        <v/>
      </c>
      <c r="D32" s="45" t="str">
        <f t="shared" si="0"/>
        <v/>
      </c>
      <c r="E32" s="218" t="s">
        <v>2004</v>
      </c>
      <c r="F32" s="203" t="s">
        <v>2348</v>
      </c>
      <c r="G32" s="204"/>
      <c r="H32" s="205" t="s">
        <v>2336</v>
      </c>
      <c r="I32" s="205">
        <v>410</v>
      </c>
      <c r="J32" s="270"/>
      <c r="K32" s="162"/>
    </row>
    <row r="33" spans="1:920" s="37" customFormat="1" ht="13.5" customHeight="1">
      <c r="A33" s="45">
        <v>0.11</v>
      </c>
      <c r="B33" s="45">
        <v>0.67</v>
      </c>
      <c r="C33" s="45" t="str">
        <f t="shared" si="0"/>
        <v/>
      </c>
      <c r="D33" s="45" t="str">
        <f t="shared" si="0"/>
        <v/>
      </c>
      <c r="E33" s="218" t="s">
        <v>2005</v>
      </c>
      <c r="F33" s="203" t="s">
        <v>2349</v>
      </c>
      <c r="G33" s="204"/>
      <c r="H33" s="205" t="s">
        <v>2338</v>
      </c>
      <c r="I33" s="205">
        <v>411</v>
      </c>
      <c r="J33" s="162"/>
      <c r="K33" s="162"/>
    </row>
    <row r="34" spans="1:920" s="37" customFormat="1" ht="13.5" customHeight="1">
      <c r="A34" s="45">
        <v>0.12</v>
      </c>
      <c r="B34" s="45">
        <v>0.68</v>
      </c>
      <c r="C34" s="45" t="str">
        <f t="shared" si="0"/>
        <v/>
      </c>
      <c r="D34" s="45" t="str">
        <f t="shared" si="0"/>
        <v/>
      </c>
      <c r="E34" s="218" t="s">
        <v>2007</v>
      </c>
      <c r="F34" s="203" t="s">
        <v>2350</v>
      </c>
      <c r="G34" s="204"/>
      <c r="H34" s="205" t="s">
        <v>2336</v>
      </c>
      <c r="I34" s="205">
        <v>412</v>
      </c>
      <c r="J34" s="162"/>
      <c r="K34" s="162"/>
    </row>
    <row r="35" spans="1:920" ht="13.5" customHeight="1">
      <c r="A35" s="45">
        <v>0.13</v>
      </c>
      <c r="B35" s="45">
        <v>0.69</v>
      </c>
      <c r="C35" s="45" t="str">
        <f t="shared" si="0"/>
        <v/>
      </c>
      <c r="D35" s="45" t="str">
        <f t="shared" si="0"/>
        <v/>
      </c>
      <c r="E35" s="218" t="s">
        <v>2194</v>
      </c>
      <c r="F35" s="203" t="s">
        <v>2351</v>
      </c>
      <c r="G35" s="204"/>
      <c r="H35" s="205" t="s">
        <v>2338</v>
      </c>
      <c r="I35" s="205">
        <v>413</v>
      </c>
      <c r="J35" s="162"/>
      <c r="K35" s="162"/>
    </row>
    <row r="36" spans="1:920" ht="13.5" customHeight="1">
      <c r="A36" s="45">
        <v>0.14000000000000001</v>
      </c>
      <c r="B36" s="45">
        <v>0.7</v>
      </c>
      <c r="C36" s="45" t="str">
        <f>IF(LEN(J36)=0,"",1+ABS((J36*A36)/LEN(J36))+A36)</f>
        <v/>
      </c>
      <c r="D36" s="45" t="str">
        <f t="shared" si="0"/>
        <v/>
      </c>
      <c r="E36" s="218" t="s">
        <v>2196</v>
      </c>
      <c r="F36" s="207" t="s">
        <v>2352</v>
      </c>
      <c r="G36" s="219"/>
      <c r="H36" s="205" t="s">
        <v>2336</v>
      </c>
      <c r="I36" s="205">
        <v>414</v>
      </c>
      <c r="J36" s="162"/>
      <c r="K36" s="163"/>
    </row>
    <row r="37" spans="1:920" ht="7.5" customHeight="1">
      <c r="E37" s="221"/>
      <c r="F37" s="222"/>
      <c r="G37" s="222"/>
      <c r="H37" s="223"/>
      <c r="I37" s="224"/>
      <c r="J37" s="225"/>
      <c r="K37" s="226"/>
    </row>
    <row r="38" spans="1:920" s="36" customFormat="1" ht="21.75" customHeight="1">
      <c r="A38" s="39"/>
      <c r="B38" s="39"/>
      <c r="C38" s="39"/>
      <c r="D38" s="39"/>
      <c r="H38" s="58"/>
      <c r="I38" s="227"/>
      <c r="J38" s="40"/>
      <c r="K38" s="3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</row>
    <row r="39" spans="1:920" s="150" customFormat="1" ht="12.75">
      <c r="E39" s="228"/>
      <c r="H39" s="161"/>
      <c r="J39" s="145"/>
      <c r="K39" s="148" t="s">
        <v>2353</v>
      </c>
    </row>
    <row r="40" spans="1:920" ht="30.75" customHeight="1">
      <c r="E40" s="177" t="s">
        <v>1974</v>
      </c>
      <c r="F40" s="178" t="s">
        <v>1969</v>
      </c>
      <c r="G40" s="178" t="s">
        <v>1975</v>
      </c>
      <c r="H40" s="179" t="s">
        <v>2333</v>
      </c>
      <c r="I40" s="179" t="s">
        <v>1976</v>
      </c>
      <c r="J40" s="179" t="str">
        <f>J17</f>
        <v>Od____ do ____tekuće godine</v>
      </c>
      <c r="K40" s="179" t="str">
        <f>K17</f>
        <v>Od____ do ____prethodne godine</v>
      </c>
    </row>
    <row r="41" spans="1:920" s="51" customFormat="1" ht="12.75" customHeight="1">
      <c r="A41" s="49"/>
      <c r="B41" s="49"/>
      <c r="C41" s="49"/>
      <c r="D41" s="49"/>
      <c r="E41" s="180">
        <v>1</v>
      </c>
      <c r="F41" s="181">
        <v>2</v>
      </c>
      <c r="G41" s="181">
        <v>3</v>
      </c>
      <c r="H41" s="181">
        <v>4</v>
      </c>
      <c r="I41" s="182">
        <v>5</v>
      </c>
      <c r="J41" s="182">
        <v>6</v>
      </c>
      <c r="K41" s="182">
        <v>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</row>
    <row r="42" spans="1:920" ht="13.5" customHeight="1">
      <c r="A42" s="45">
        <v>0.15</v>
      </c>
      <c r="B42" s="45">
        <v>0.71</v>
      </c>
      <c r="C42" s="45" t="str">
        <f>IF(LEN(J42)=0,"",1+ABS((J42*A42)/LEN(J42))+A42)</f>
        <v/>
      </c>
      <c r="D42" s="45" t="str">
        <f>IF(LEN(K42)=0,"",1+ABS((K42*B42)/LEN(K42))+B42)</f>
        <v/>
      </c>
      <c r="E42" s="218" t="s">
        <v>2198</v>
      </c>
      <c r="F42" s="207" t="s">
        <v>2354</v>
      </c>
      <c r="G42" s="219"/>
      <c r="H42" s="205" t="s">
        <v>2338</v>
      </c>
      <c r="I42" s="205">
        <v>415</v>
      </c>
      <c r="J42" s="162"/>
      <c r="K42" s="163"/>
    </row>
    <row r="43" spans="1:920" ht="13.5" customHeight="1">
      <c r="A43" s="45">
        <v>0.16</v>
      </c>
      <c r="B43" s="45">
        <v>0.72</v>
      </c>
      <c r="C43" s="45" t="str">
        <f t="shared" ref="C43:D65" si="1">IF(LEN(J43)=0,"",1+ABS((J43*A43)/LEN(J43))+A43)</f>
        <v/>
      </c>
      <c r="D43" s="45" t="str">
        <f t="shared" si="1"/>
        <v/>
      </c>
      <c r="E43" s="218" t="s">
        <v>2200</v>
      </c>
      <c r="F43" s="207" t="s">
        <v>2355</v>
      </c>
      <c r="G43" s="219"/>
      <c r="H43" s="205" t="s">
        <v>2336</v>
      </c>
      <c r="I43" s="205">
        <v>416</v>
      </c>
      <c r="J43" s="162"/>
      <c r="K43" s="163"/>
    </row>
    <row r="44" spans="1:920" s="37" customFormat="1" ht="13.5" customHeight="1">
      <c r="A44" s="45">
        <v>0.17</v>
      </c>
      <c r="B44" s="45">
        <v>0.73</v>
      </c>
      <c r="C44" s="45" t="str">
        <f t="shared" si="1"/>
        <v/>
      </c>
      <c r="D44" s="45" t="str">
        <f t="shared" si="1"/>
        <v/>
      </c>
      <c r="E44" s="183" t="s">
        <v>2202</v>
      </c>
      <c r="F44" s="189" t="s">
        <v>2356</v>
      </c>
      <c r="G44" s="185"/>
      <c r="H44" s="185" t="s">
        <v>2336</v>
      </c>
      <c r="I44" s="205">
        <v>417</v>
      </c>
      <c r="J44" s="112"/>
      <c r="K44" s="112"/>
    </row>
    <row r="45" spans="1:920" s="37" customFormat="1" ht="13.5" customHeight="1">
      <c r="A45" s="45">
        <v>0.18</v>
      </c>
      <c r="B45" s="45">
        <v>0.74</v>
      </c>
      <c r="C45" s="45" t="str">
        <f t="shared" si="1"/>
        <v/>
      </c>
      <c r="D45" s="45" t="str">
        <f t="shared" si="1"/>
        <v/>
      </c>
      <c r="E45" s="183" t="s">
        <v>2357</v>
      </c>
      <c r="F45" s="189" t="s">
        <v>2358</v>
      </c>
      <c r="G45" s="185"/>
      <c r="H45" s="185" t="s">
        <v>2338</v>
      </c>
      <c r="I45" s="205">
        <v>418</v>
      </c>
      <c r="J45" s="112"/>
      <c r="K45" s="112"/>
    </row>
    <row r="46" spans="1:920" s="37" customFormat="1" ht="13.5" customHeight="1">
      <c r="A46" s="45">
        <v>0.19</v>
      </c>
      <c r="B46" s="45">
        <v>0.75</v>
      </c>
      <c r="C46" s="45" t="str">
        <f t="shared" si="1"/>
        <v/>
      </c>
      <c r="D46" s="45" t="str">
        <f t="shared" si="1"/>
        <v/>
      </c>
      <c r="E46" s="183" t="s">
        <v>2359</v>
      </c>
      <c r="F46" s="189" t="s">
        <v>2360</v>
      </c>
      <c r="G46" s="185"/>
      <c r="H46" s="185" t="s">
        <v>2336</v>
      </c>
      <c r="I46" s="205">
        <v>419</v>
      </c>
      <c r="J46" s="112"/>
      <c r="K46" s="112"/>
    </row>
    <row r="47" spans="1:920" s="37" customFormat="1" ht="13.5" customHeight="1">
      <c r="A47" s="45">
        <v>0.2</v>
      </c>
      <c r="B47" s="45">
        <v>0.76</v>
      </c>
      <c r="C47" s="45" t="str">
        <f t="shared" si="1"/>
        <v/>
      </c>
      <c r="D47" s="45" t="str">
        <f t="shared" si="1"/>
        <v/>
      </c>
      <c r="E47" s="183" t="s">
        <v>2361</v>
      </c>
      <c r="F47" s="189" t="s">
        <v>2362</v>
      </c>
      <c r="G47" s="185"/>
      <c r="H47" s="185" t="s">
        <v>2338</v>
      </c>
      <c r="I47" s="205">
        <v>420</v>
      </c>
      <c r="J47" s="112"/>
      <c r="K47" s="112"/>
    </row>
    <row r="48" spans="1:920" s="37" customFormat="1" ht="13.5" customHeight="1">
      <c r="A48" s="45">
        <v>0.21</v>
      </c>
      <c r="B48" s="45">
        <v>0.77</v>
      </c>
      <c r="C48" s="45" t="str">
        <f t="shared" si="1"/>
        <v/>
      </c>
      <c r="D48" s="45" t="str">
        <f t="shared" si="1"/>
        <v/>
      </c>
      <c r="E48" s="183" t="s">
        <v>2363</v>
      </c>
      <c r="F48" s="189" t="s">
        <v>2364</v>
      </c>
      <c r="G48" s="185"/>
      <c r="H48" s="185" t="s">
        <v>2336</v>
      </c>
      <c r="I48" s="205">
        <v>421</v>
      </c>
      <c r="J48" s="112"/>
      <c r="K48" s="112"/>
    </row>
    <row r="49" spans="1:11" s="37" customFormat="1" ht="13.5" customHeight="1">
      <c r="A49" s="45">
        <v>0.22</v>
      </c>
      <c r="B49" s="45">
        <v>0.78</v>
      </c>
      <c r="C49" s="45" t="str">
        <f t="shared" si="1"/>
        <v/>
      </c>
      <c r="D49" s="45" t="str">
        <f t="shared" si="1"/>
        <v/>
      </c>
      <c r="E49" s="183" t="s">
        <v>2365</v>
      </c>
      <c r="F49" s="189" t="s">
        <v>2366</v>
      </c>
      <c r="G49" s="185"/>
      <c r="H49" s="185" t="s">
        <v>2338</v>
      </c>
      <c r="I49" s="205">
        <v>422</v>
      </c>
      <c r="J49" s="112"/>
      <c r="K49" s="112"/>
    </row>
    <row r="50" spans="1:11" s="37" customFormat="1" ht="13.5" customHeight="1">
      <c r="A50" s="45">
        <v>0.23</v>
      </c>
      <c r="B50" s="45">
        <v>0.79</v>
      </c>
      <c r="C50" s="45" t="str">
        <f t="shared" si="1"/>
        <v/>
      </c>
      <c r="D50" s="45" t="str">
        <f t="shared" si="1"/>
        <v/>
      </c>
      <c r="E50" s="183" t="s">
        <v>2367</v>
      </c>
      <c r="F50" s="189" t="s">
        <v>2368</v>
      </c>
      <c r="G50" s="185"/>
      <c r="H50" s="185" t="s">
        <v>2336</v>
      </c>
      <c r="I50" s="205">
        <v>423</v>
      </c>
      <c r="J50" s="112"/>
      <c r="K50" s="112"/>
    </row>
    <row r="51" spans="1:11" s="37" customFormat="1" ht="13.5" customHeight="1">
      <c r="A51" s="45">
        <v>0.24</v>
      </c>
      <c r="B51" s="45">
        <v>0.8</v>
      </c>
      <c r="C51" s="45" t="str">
        <f t="shared" si="1"/>
        <v/>
      </c>
      <c r="D51" s="45" t="str">
        <f t="shared" si="1"/>
        <v/>
      </c>
      <c r="E51" s="183" t="s">
        <v>2369</v>
      </c>
      <c r="F51" s="189" t="s">
        <v>2370</v>
      </c>
      <c r="G51" s="185"/>
      <c r="H51" s="185" t="s">
        <v>2336</v>
      </c>
      <c r="I51" s="205">
        <v>424</v>
      </c>
      <c r="J51" s="112"/>
      <c r="K51" s="112"/>
    </row>
    <row r="52" spans="1:11" s="37" customFormat="1" ht="13.5" customHeight="1">
      <c r="A52" s="45">
        <v>0.25</v>
      </c>
      <c r="B52" s="45">
        <v>0.81</v>
      </c>
      <c r="C52" s="45" t="str">
        <f t="shared" si="1"/>
        <v/>
      </c>
      <c r="D52" s="45" t="str">
        <f t="shared" si="1"/>
        <v/>
      </c>
      <c r="E52" s="183" t="s">
        <v>2371</v>
      </c>
      <c r="F52" s="189" t="s">
        <v>2372</v>
      </c>
      <c r="G52" s="185"/>
      <c r="H52" s="185" t="s">
        <v>2336</v>
      </c>
      <c r="I52" s="205">
        <v>425</v>
      </c>
      <c r="J52" s="112"/>
      <c r="K52" s="112"/>
    </row>
    <row r="53" spans="1:11" s="37" customFormat="1" ht="13.5" customHeight="1">
      <c r="A53" s="45">
        <v>0.26</v>
      </c>
      <c r="B53" s="45">
        <v>0.82</v>
      </c>
      <c r="C53" s="45" t="str">
        <f t="shared" si="1"/>
        <v/>
      </c>
      <c r="D53" s="45" t="str">
        <f t="shared" si="1"/>
        <v/>
      </c>
      <c r="E53" s="183" t="s">
        <v>2373</v>
      </c>
      <c r="F53" s="189" t="s">
        <v>2374</v>
      </c>
      <c r="G53" s="185"/>
      <c r="H53" s="185" t="s">
        <v>2336</v>
      </c>
      <c r="I53" s="205">
        <v>426</v>
      </c>
      <c r="J53" s="112"/>
      <c r="K53" s="112"/>
    </row>
    <row r="54" spans="1:11" s="37" customFormat="1" ht="13.5" customHeight="1">
      <c r="A54" s="45">
        <v>0.27</v>
      </c>
      <c r="B54" s="45">
        <v>0.83</v>
      </c>
      <c r="C54" s="45" t="str">
        <f t="shared" si="1"/>
        <v/>
      </c>
      <c r="D54" s="45" t="str">
        <f t="shared" si="1"/>
        <v/>
      </c>
      <c r="E54" s="183" t="s">
        <v>2375</v>
      </c>
      <c r="F54" s="189" t="s">
        <v>2376</v>
      </c>
      <c r="G54" s="185"/>
      <c r="H54" s="185" t="s">
        <v>2338</v>
      </c>
      <c r="I54" s="205">
        <v>427</v>
      </c>
      <c r="J54" s="112"/>
      <c r="K54" s="112"/>
    </row>
    <row r="55" spans="1:11" s="37" customFormat="1" ht="13.5" customHeight="1">
      <c r="A55" s="45">
        <v>0.28000000000000003</v>
      </c>
      <c r="B55" s="45">
        <v>0.84</v>
      </c>
      <c r="C55" s="45" t="str">
        <f t="shared" si="1"/>
        <v/>
      </c>
      <c r="D55" s="45" t="str">
        <f t="shared" si="1"/>
        <v/>
      </c>
      <c r="E55" s="183" t="s">
        <v>2377</v>
      </c>
      <c r="F55" s="189" t="s">
        <v>2378</v>
      </c>
      <c r="G55" s="185"/>
      <c r="H55" s="185" t="s">
        <v>2336</v>
      </c>
      <c r="I55" s="205">
        <v>428</v>
      </c>
      <c r="J55" s="112"/>
      <c r="K55" s="112"/>
    </row>
    <row r="56" spans="1:11" s="37" customFormat="1" ht="13.5" customHeight="1">
      <c r="A56" s="45">
        <v>0.28999999999999998</v>
      </c>
      <c r="B56" s="45">
        <v>0.85</v>
      </c>
      <c r="C56" s="45" t="str">
        <f t="shared" si="1"/>
        <v/>
      </c>
      <c r="D56" s="45" t="str">
        <f t="shared" si="1"/>
        <v/>
      </c>
      <c r="E56" s="183" t="s">
        <v>2379</v>
      </c>
      <c r="F56" s="189" t="s">
        <v>2380</v>
      </c>
      <c r="G56" s="185"/>
      <c r="H56" s="185" t="s">
        <v>2338</v>
      </c>
      <c r="I56" s="205">
        <v>429</v>
      </c>
      <c r="J56" s="112"/>
      <c r="K56" s="112"/>
    </row>
    <row r="57" spans="1:11" s="37" customFormat="1" ht="13.5" customHeight="1">
      <c r="A57" s="45">
        <v>0.3</v>
      </c>
      <c r="B57" s="45">
        <v>0.86</v>
      </c>
      <c r="C57" s="45" t="str">
        <f t="shared" si="1"/>
        <v/>
      </c>
      <c r="D57" s="45" t="str">
        <f t="shared" si="1"/>
        <v/>
      </c>
      <c r="E57" s="183" t="s">
        <v>2381</v>
      </c>
      <c r="F57" s="189" t="s">
        <v>2382</v>
      </c>
      <c r="G57" s="185"/>
      <c r="H57" s="185" t="s">
        <v>2336</v>
      </c>
      <c r="I57" s="205">
        <v>430</v>
      </c>
      <c r="J57" s="112"/>
      <c r="K57" s="112"/>
    </row>
    <row r="58" spans="1:11" s="37" customFormat="1" ht="13.5" customHeight="1">
      <c r="A58" s="45">
        <v>0.31</v>
      </c>
      <c r="B58" s="45">
        <v>0.87</v>
      </c>
      <c r="C58" s="45" t="str">
        <f t="shared" si="1"/>
        <v/>
      </c>
      <c r="D58" s="45" t="str">
        <f t="shared" si="1"/>
        <v/>
      </c>
      <c r="E58" s="183" t="s">
        <v>2383</v>
      </c>
      <c r="F58" s="189" t="s">
        <v>2384</v>
      </c>
      <c r="G58" s="185"/>
      <c r="H58" s="185" t="s">
        <v>2338</v>
      </c>
      <c r="I58" s="205">
        <v>431</v>
      </c>
      <c r="J58" s="112"/>
      <c r="K58" s="112"/>
    </row>
    <row r="59" spans="1:11" s="37" customFormat="1" ht="13.5" customHeight="1">
      <c r="A59" s="45">
        <v>0.32</v>
      </c>
      <c r="B59" s="45">
        <v>0.88</v>
      </c>
      <c r="C59" s="45" t="str">
        <f t="shared" si="1"/>
        <v/>
      </c>
      <c r="D59" s="45" t="str">
        <f t="shared" si="1"/>
        <v/>
      </c>
      <c r="E59" s="183" t="s">
        <v>2385</v>
      </c>
      <c r="F59" s="189" t="s">
        <v>2386</v>
      </c>
      <c r="G59" s="185"/>
      <c r="H59" s="185" t="s">
        <v>2336</v>
      </c>
      <c r="I59" s="205">
        <v>432</v>
      </c>
      <c r="J59" s="112"/>
      <c r="K59" s="112"/>
    </row>
    <row r="60" spans="1:11" s="37" customFormat="1" ht="13.5" customHeight="1">
      <c r="A60" s="45">
        <v>0.33</v>
      </c>
      <c r="B60" s="45">
        <v>0.89</v>
      </c>
      <c r="C60" s="45" t="str">
        <f t="shared" si="1"/>
        <v/>
      </c>
      <c r="D60" s="45" t="str">
        <f t="shared" si="1"/>
        <v/>
      </c>
      <c r="E60" s="183" t="s">
        <v>2387</v>
      </c>
      <c r="F60" s="189" t="s">
        <v>2388</v>
      </c>
      <c r="G60" s="185"/>
      <c r="H60" s="185" t="s">
        <v>2336</v>
      </c>
      <c r="I60" s="205">
        <v>433</v>
      </c>
      <c r="J60" s="112"/>
      <c r="K60" s="112"/>
    </row>
    <row r="61" spans="1:11" s="37" customFormat="1" ht="13.5" customHeight="1">
      <c r="A61" s="45">
        <v>0.34</v>
      </c>
      <c r="B61" s="45">
        <v>0.9</v>
      </c>
      <c r="C61" s="45" t="str">
        <f t="shared" si="1"/>
        <v/>
      </c>
      <c r="D61" s="45" t="str">
        <f t="shared" si="1"/>
        <v/>
      </c>
      <c r="E61" s="183" t="s">
        <v>2389</v>
      </c>
      <c r="F61" s="189" t="s">
        <v>2390</v>
      </c>
      <c r="G61" s="185"/>
      <c r="H61" s="185" t="s">
        <v>2336</v>
      </c>
      <c r="I61" s="205">
        <v>434</v>
      </c>
      <c r="J61" s="112"/>
      <c r="K61" s="112"/>
    </row>
    <row r="62" spans="1:11" s="37" customFormat="1" ht="13.5" customHeight="1">
      <c r="A62" s="45">
        <v>0.35</v>
      </c>
      <c r="B62" s="45">
        <v>0.91</v>
      </c>
      <c r="C62" s="45" t="str">
        <f t="shared" si="1"/>
        <v/>
      </c>
      <c r="D62" s="45" t="str">
        <f t="shared" si="1"/>
        <v/>
      </c>
      <c r="E62" s="183" t="s">
        <v>2391</v>
      </c>
      <c r="F62" s="189" t="s">
        <v>2392</v>
      </c>
      <c r="G62" s="185"/>
      <c r="H62" s="185" t="s">
        <v>2338</v>
      </c>
      <c r="I62" s="205">
        <v>435</v>
      </c>
      <c r="J62" s="112"/>
      <c r="K62" s="112"/>
    </row>
    <row r="63" spans="1:11" s="37" customFormat="1" ht="13.5" customHeight="1">
      <c r="A63" s="45">
        <v>0.36</v>
      </c>
      <c r="B63" s="45">
        <v>0.92</v>
      </c>
      <c r="C63" s="45" t="str">
        <f t="shared" si="1"/>
        <v/>
      </c>
      <c r="D63" s="45" t="str">
        <f t="shared" si="1"/>
        <v/>
      </c>
      <c r="E63" s="183" t="s">
        <v>2393</v>
      </c>
      <c r="F63" s="189" t="s">
        <v>2394</v>
      </c>
      <c r="G63" s="185"/>
      <c r="H63" s="185" t="s">
        <v>2336</v>
      </c>
      <c r="I63" s="205">
        <v>436</v>
      </c>
      <c r="J63" s="112"/>
      <c r="K63" s="112"/>
    </row>
    <row r="64" spans="1:11" s="37" customFormat="1" ht="13.5" customHeight="1">
      <c r="A64" s="45">
        <v>0.37</v>
      </c>
      <c r="B64" s="45">
        <v>0.93</v>
      </c>
      <c r="C64" s="45" t="str">
        <f t="shared" si="1"/>
        <v/>
      </c>
      <c r="D64" s="45" t="str">
        <f t="shared" si="1"/>
        <v/>
      </c>
      <c r="E64" s="183" t="s">
        <v>2395</v>
      </c>
      <c r="F64" s="189" t="s">
        <v>2396</v>
      </c>
      <c r="G64" s="185"/>
      <c r="H64" s="185" t="s">
        <v>2338</v>
      </c>
      <c r="I64" s="205">
        <v>437</v>
      </c>
      <c r="J64" s="112"/>
      <c r="K64" s="112"/>
    </row>
    <row r="65" spans="1:11" s="37" customFormat="1" ht="25.5">
      <c r="A65" s="45">
        <v>0.38</v>
      </c>
      <c r="B65" s="45">
        <v>0.94</v>
      </c>
      <c r="C65" s="45" t="str">
        <f t="shared" si="1"/>
        <v/>
      </c>
      <c r="D65" s="45" t="str">
        <f t="shared" si="1"/>
        <v/>
      </c>
      <c r="E65" s="186" t="s">
        <v>2059</v>
      </c>
      <c r="F65" s="193" t="s">
        <v>2397</v>
      </c>
      <c r="G65" s="185"/>
      <c r="H65" s="179" t="s">
        <v>2345</v>
      </c>
      <c r="I65" s="196">
        <v>438</v>
      </c>
      <c r="J65" s="194" t="str">
        <f>IFERROR(IF(AND(J31,J32,J33,J34,J35,J36,J42,J43,J44,J45,J46,J47,J48,J49,J50,J51,J52,J53,J54,J55,J56,J57,J58,J59,J60,J61,J62,J63,J64)="","",SUM(J31,J32,J33,J34,J35,J36,J42,J43,J44,J45,J46,J47,J48,J49,J50,J51,J52,J53,J54,J55,J56,J57,J58,J59,J60,J61,J62,J63,J64)),"")</f>
        <v/>
      </c>
      <c r="K65" s="194" t="str">
        <f>IFERROR(IF(AND(K31,K32,K33,K34,K35,K36,K42,K43,K44,K45,K46,K47,K48,K49,K50,K51,K52,K53,K54,K55,K56,K57,K58,K59,K60,K61,K62,K63,K64)="","",SUM(K31,K32,K33,K34,K35,K36,K42,K43,K44,K45,K46,K47,K48,K49,K50,K51,K52,K53,K54,K55,K56,K57,K58,K59,K60,K61,K62,K63,K64)),"")</f>
        <v/>
      </c>
    </row>
    <row r="66" spans="1:11" s="37" customFormat="1" ht="13.5" customHeight="1">
      <c r="A66" s="45"/>
      <c r="B66" s="45"/>
      <c r="C66" s="45"/>
      <c r="D66" s="45"/>
      <c r="E66" s="180"/>
      <c r="F66" s="229"/>
      <c r="G66" s="182"/>
      <c r="H66" s="182"/>
      <c r="I66" s="182"/>
      <c r="J66" s="230"/>
      <c r="K66" s="230"/>
    </row>
    <row r="67" spans="1:11" s="37" customFormat="1" ht="13.5" customHeight="1">
      <c r="A67" s="45"/>
      <c r="B67" s="45"/>
      <c r="C67" s="45"/>
      <c r="D67" s="45"/>
      <c r="E67" s="186" t="s">
        <v>2009</v>
      </c>
      <c r="F67" s="193" t="s">
        <v>2398</v>
      </c>
      <c r="G67" s="185"/>
      <c r="H67" s="185"/>
      <c r="I67" s="185"/>
      <c r="J67" s="111"/>
      <c r="K67" s="111"/>
    </row>
    <row r="68" spans="1:11" s="37" customFormat="1" ht="13.5" customHeight="1">
      <c r="A68" s="45">
        <v>0.39</v>
      </c>
      <c r="B68" s="45">
        <v>0.95</v>
      </c>
      <c r="C68" s="45" t="str">
        <f t="shared" ref="C68:D77" si="2">IF(LEN(J68)=0,"",1+ABS((J68*A68)/LEN(J68))+A68)</f>
        <v/>
      </c>
      <c r="D68" s="45" t="str">
        <f t="shared" si="2"/>
        <v/>
      </c>
      <c r="E68" s="183" t="s">
        <v>2107</v>
      </c>
      <c r="F68" s="189" t="s">
        <v>2399</v>
      </c>
      <c r="G68" s="185"/>
      <c r="H68" s="185" t="s">
        <v>2336</v>
      </c>
      <c r="I68" s="185">
        <v>439</v>
      </c>
      <c r="J68" s="112"/>
      <c r="K68" s="112"/>
    </row>
    <row r="69" spans="1:11" s="37" customFormat="1" ht="13.5" customHeight="1">
      <c r="A69" s="45">
        <v>0.4</v>
      </c>
      <c r="B69" s="45">
        <v>0.96</v>
      </c>
      <c r="C69" s="45" t="str">
        <f t="shared" si="2"/>
        <v/>
      </c>
      <c r="D69" s="45" t="str">
        <f t="shared" si="2"/>
        <v/>
      </c>
      <c r="E69" s="183" t="s">
        <v>2109</v>
      </c>
      <c r="F69" s="189" t="s">
        <v>2400</v>
      </c>
      <c r="G69" s="185"/>
      <c r="H69" s="185" t="s">
        <v>2338</v>
      </c>
      <c r="I69" s="185">
        <v>440</v>
      </c>
      <c r="J69" s="112"/>
      <c r="K69" s="112"/>
    </row>
    <row r="70" spans="1:11" s="37" customFormat="1" ht="13.5" customHeight="1">
      <c r="A70" s="45">
        <v>0.41</v>
      </c>
      <c r="B70" s="45">
        <v>0.97</v>
      </c>
      <c r="C70" s="45" t="str">
        <f t="shared" si="2"/>
        <v/>
      </c>
      <c r="D70" s="45" t="str">
        <f t="shared" si="2"/>
        <v/>
      </c>
      <c r="E70" s="183" t="s">
        <v>2163</v>
      </c>
      <c r="F70" s="189" t="s">
        <v>2401</v>
      </c>
      <c r="G70" s="185"/>
      <c r="H70" s="185" t="s">
        <v>2336</v>
      </c>
      <c r="I70" s="185">
        <v>441</v>
      </c>
      <c r="J70" s="112"/>
      <c r="K70" s="112"/>
    </row>
    <row r="71" spans="1:11" s="37" customFormat="1" ht="13.5" customHeight="1">
      <c r="A71" s="45">
        <v>0.42</v>
      </c>
      <c r="B71" s="45">
        <v>0.98</v>
      </c>
      <c r="C71" s="45" t="str">
        <f t="shared" si="2"/>
        <v/>
      </c>
      <c r="D71" s="45" t="str">
        <f t="shared" si="2"/>
        <v/>
      </c>
      <c r="E71" s="183" t="s">
        <v>2402</v>
      </c>
      <c r="F71" s="189" t="s">
        <v>2403</v>
      </c>
      <c r="G71" s="185"/>
      <c r="H71" s="185" t="s">
        <v>2338</v>
      </c>
      <c r="I71" s="185">
        <v>442</v>
      </c>
      <c r="J71" s="112"/>
      <c r="K71" s="112"/>
    </row>
    <row r="72" spans="1:11" s="37" customFormat="1" ht="13.5" customHeight="1">
      <c r="A72" s="45">
        <v>0.43</v>
      </c>
      <c r="B72" s="45">
        <v>0.99</v>
      </c>
      <c r="C72" s="45" t="str">
        <f t="shared" si="2"/>
        <v/>
      </c>
      <c r="D72" s="45" t="str">
        <f t="shared" si="2"/>
        <v/>
      </c>
      <c r="E72" s="183" t="s">
        <v>2404</v>
      </c>
      <c r="F72" s="189" t="s">
        <v>2405</v>
      </c>
      <c r="G72" s="185"/>
      <c r="H72" s="185" t="s">
        <v>2336</v>
      </c>
      <c r="I72" s="185">
        <v>443</v>
      </c>
      <c r="J72" s="112"/>
      <c r="K72" s="112"/>
    </row>
    <row r="73" spans="1:11" s="37" customFormat="1" ht="13.5" customHeight="1">
      <c r="A73" s="45">
        <v>0.44</v>
      </c>
      <c r="B73" s="45">
        <v>1</v>
      </c>
      <c r="C73" s="45" t="str">
        <f t="shared" si="2"/>
        <v/>
      </c>
      <c r="D73" s="45" t="str">
        <f t="shared" si="2"/>
        <v/>
      </c>
      <c r="E73" s="183" t="s">
        <v>2406</v>
      </c>
      <c r="F73" s="189" t="s">
        <v>2407</v>
      </c>
      <c r="G73" s="185"/>
      <c r="H73" s="185" t="s">
        <v>2338</v>
      </c>
      <c r="I73" s="185">
        <v>444</v>
      </c>
      <c r="J73" s="112"/>
      <c r="K73" s="112"/>
    </row>
    <row r="74" spans="1:11" s="37" customFormat="1" ht="13.5" customHeight="1">
      <c r="A74" s="45">
        <v>0.45</v>
      </c>
      <c r="B74" s="45">
        <v>1.01</v>
      </c>
      <c r="C74" s="45" t="str">
        <f t="shared" si="2"/>
        <v/>
      </c>
      <c r="D74" s="45" t="str">
        <f t="shared" si="2"/>
        <v/>
      </c>
      <c r="E74" s="183" t="s">
        <v>2408</v>
      </c>
      <c r="F74" s="189" t="s">
        <v>2409</v>
      </c>
      <c r="G74" s="185"/>
      <c r="H74" s="185" t="s">
        <v>2338</v>
      </c>
      <c r="I74" s="185">
        <v>445</v>
      </c>
      <c r="J74" s="112"/>
      <c r="K74" s="112"/>
    </row>
    <row r="75" spans="1:11" s="37" customFormat="1" ht="13.5" customHeight="1">
      <c r="A75" s="45">
        <v>0.46</v>
      </c>
      <c r="B75" s="45">
        <v>1.02</v>
      </c>
      <c r="C75" s="45" t="str">
        <f t="shared" si="2"/>
        <v/>
      </c>
      <c r="D75" s="45" t="str">
        <f t="shared" si="2"/>
        <v/>
      </c>
      <c r="E75" s="183" t="s">
        <v>2410</v>
      </c>
      <c r="F75" s="189" t="s">
        <v>2411</v>
      </c>
      <c r="G75" s="185"/>
      <c r="H75" s="185" t="s">
        <v>2338</v>
      </c>
      <c r="I75" s="185">
        <v>446</v>
      </c>
      <c r="J75" s="112"/>
      <c r="K75" s="112"/>
    </row>
    <row r="76" spans="1:11" s="37" customFormat="1" ht="13.5" customHeight="1">
      <c r="A76" s="45">
        <v>0.47</v>
      </c>
      <c r="B76" s="45">
        <v>1.03</v>
      </c>
      <c r="C76" s="45" t="str">
        <f t="shared" si="2"/>
        <v/>
      </c>
      <c r="D76" s="45" t="str">
        <f t="shared" si="2"/>
        <v/>
      </c>
      <c r="E76" s="183" t="s">
        <v>2412</v>
      </c>
      <c r="F76" s="189" t="s">
        <v>2413</v>
      </c>
      <c r="G76" s="185"/>
      <c r="H76" s="185" t="s">
        <v>2338</v>
      </c>
      <c r="I76" s="185">
        <v>447</v>
      </c>
      <c r="J76" s="112"/>
      <c r="K76" s="112"/>
    </row>
    <row r="77" spans="1:11" s="37" customFormat="1" ht="13.5" customHeight="1">
      <c r="A77" s="45">
        <v>0.48</v>
      </c>
      <c r="B77" s="45">
        <v>1.04</v>
      </c>
      <c r="C77" s="45" t="str">
        <f t="shared" si="2"/>
        <v/>
      </c>
      <c r="D77" s="45" t="str">
        <f t="shared" si="2"/>
        <v/>
      </c>
      <c r="E77" s="183" t="s">
        <v>2414</v>
      </c>
      <c r="F77" s="189" t="s">
        <v>2415</v>
      </c>
      <c r="G77" s="185"/>
      <c r="H77" s="185" t="s">
        <v>2336</v>
      </c>
      <c r="I77" s="185">
        <v>448</v>
      </c>
      <c r="J77" s="112"/>
      <c r="K77" s="112"/>
    </row>
    <row r="78" spans="1:11" ht="7.5" customHeight="1">
      <c r="E78" s="221"/>
      <c r="F78" s="222"/>
      <c r="G78" s="222"/>
      <c r="H78" s="223"/>
      <c r="I78" s="224"/>
      <c r="J78" s="225"/>
      <c r="K78" s="226"/>
    </row>
    <row r="79" spans="1:11" s="150" customFormat="1" ht="21.75" customHeight="1">
      <c r="E79" s="228"/>
      <c r="H79" s="161"/>
      <c r="J79" s="145"/>
      <c r="K79" s="148" t="s">
        <v>2416</v>
      </c>
    </row>
    <row r="80" spans="1:11" ht="30.75" customHeight="1">
      <c r="E80" s="177" t="s">
        <v>1974</v>
      </c>
      <c r="F80" s="178" t="s">
        <v>1969</v>
      </c>
      <c r="G80" s="178" t="s">
        <v>1975</v>
      </c>
      <c r="H80" s="179" t="s">
        <v>2417</v>
      </c>
      <c r="I80" s="179" t="s">
        <v>1976</v>
      </c>
      <c r="J80" s="179" t="str">
        <f>J17</f>
        <v>Od____ do ____tekuće godine</v>
      </c>
      <c r="K80" s="179" t="str">
        <f>K17</f>
        <v>Od____ do ____prethodne godine</v>
      </c>
    </row>
    <row r="81" spans="1:920" s="51" customFormat="1" ht="12.75" customHeight="1">
      <c r="A81" s="49"/>
      <c r="B81" s="49"/>
      <c r="C81" s="49"/>
      <c r="D81" s="49"/>
      <c r="E81" s="180">
        <v>1</v>
      </c>
      <c r="F81" s="181">
        <v>2</v>
      </c>
      <c r="G81" s="181">
        <v>3</v>
      </c>
      <c r="H81" s="181">
        <v>4</v>
      </c>
      <c r="I81" s="182">
        <v>5</v>
      </c>
      <c r="J81" s="182">
        <v>6</v>
      </c>
      <c r="K81" s="182">
        <v>7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37" customFormat="1">
      <c r="A82" s="45">
        <v>0.49</v>
      </c>
      <c r="B82" s="45">
        <v>1.05</v>
      </c>
      <c r="C82" s="45" t="str">
        <f>IF(LEN(J82)=0,"",1+ABS((J82*A82)/LEN(J82))+A82)</f>
        <v/>
      </c>
      <c r="D82" s="45" t="str">
        <f>IF(LEN(K82)=0,"",1+ABS((K82*B82)/LEN(K82))+B82)</f>
        <v/>
      </c>
      <c r="E82" s="183" t="s">
        <v>2418</v>
      </c>
      <c r="F82" s="189" t="s">
        <v>2419</v>
      </c>
      <c r="G82" s="185"/>
      <c r="H82" s="185" t="s">
        <v>2338</v>
      </c>
      <c r="I82" s="185">
        <v>449</v>
      </c>
      <c r="J82" s="112"/>
      <c r="K82" s="112"/>
    </row>
    <row r="83" spans="1:920" s="37" customFormat="1">
      <c r="A83" s="45">
        <v>0.5</v>
      </c>
      <c r="B83" s="45">
        <v>1.06</v>
      </c>
      <c r="C83" s="45" t="str">
        <f t="shared" ref="C83:D85" si="3">IF(LEN(J83)=0,"",1+ABS((J83*A83)/LEN(J83))+A83)</f>
        <v/>
      </c>
      <c r="D83" s="45" t="str">
        <f t="shared" si="3"/>
        <v/>
      </c>
      <c r="E83" s="183" t="s">
        <v>2420</v>
      </c>
      <c r="F83" s="189" t="s">
        <v>2421</v>
      </c>
      <c r="G83" s="185"/>
      <c r="H83" s="185" t="s">
        <v>2336</v>
      </c>
      <c r="I83" s="185">
        <v>450</v>
      </c>
      <c r="J83" s="112"/>
      <c r="K83" s="112"/>
    </row>
    <row r="84" spans="1:920" s="37" customFormat="1">
      <c r="A84" s="45">
        <v>0.51</v>
      </c>
      <c r="B84" s="45">
        <v>1.07</v>
      </c>
      <c r="C84" s="45" t="str">
        <f t="shared" si="3"/>
        <v/>
      </c>
      <c r="D84" s="45" t="str">
        <f t="shared" si="3"/>
        <v/>
      </c>
      <c r="E84" s="183" t="s">
        <v>2422</v>
      </c>
      <c r="F84" s="189" t="s">
        <v>2423</v>
      </c>
      <c r="G84" s="185"/>
      <c r="H84" s="185" t="s">
        <v>2338</v>
      </c>
      <c r="I84" s="185">
        <v>451</v>
      </c>
      <c r="J84" s="112"/>
      <c r="K84" s="112"/>
    </row>
    <row r="85" spans="1:920" s="37" customFormat="1" ht="25.5">
      <c r="A85" s="45">
        <v>0.52</v>
      </c>
      <c r="B85" s="45">
        <v>1.08</v>
      </c>
      <c r="C85" s="45" t="str">
        <f>IF(LEN(J85)=0,"",1+ABS((J85*A85)/LEN(J85))+A85)</f>
        <v/>
      </c>
      <c r="D85" s="45" t="str">
        <f t="shared" si="3"/>
        <v/>
      </c>
      <c r="E85" s="186" t="s">
        <v>2061</v>
      </c>
      <c r="F85" s="193" t="s">
        <v>2424</v>
      </c>
      <c r="G85" s="185"/>
      <c r="H85" s="179" t="s">
        <v>2345</v>
      </c>
      <c r="I85" s="179">
        <v>452</v>
      </c>
      <c r="J85" s="194" t="str">
        <f>IFERROR(IF(AND(J68,J69,J70,J71,J72,J73,J74,J75,J76,J77,J82,J83,J84)="","",SUM(J68,J69,J70,J71,J72,J73,J74,J75,J76,J77,J82,J83,J84)),"")</f>
        <v/>
      </c>
      <c r="K85" s="194" t="str">
        <f>IFERROR(IF(AND(K68,K69,K70,K71,K72,K73,K74,K75,K76,K77,K82,K83,K84)="","",SUM(K68,K69,K70,K71,K72,K73,K74,K75,K76,K77,K82,K83,K84)),"")</f>
        <v/>
      </c>
    </row>
    <row r="86" spans="1:920" s="37" customFormat="1">
      <c r="A86" s="45"/>
      <c r="B86" s="45"/>
      <c r="C86" s="45"/>
      <c r="D86" s="45"/>
      <c r="E86" s="180"/>
      <c r="F86" s="229"/>
      <c r="G86" s="182"/>
      <c r="H86" s="182"/>
      <c r="I86" s="182"/>
      <c r="J86" s="230"/>
      <c r="K86" s="230"/>
    </row>
    <row r="87" spans="1:920" s="37" customFormat="1" ht="25.5">
      <c r="A87" s="45">
        <v>0.53</v>
      </c>
      <c r="B87" s="45">
        <v>1.0900000000000001</v>
      </c>
      <c r="C87" s="45" t="str">
        <f>IF(LEN(J87)=0,"",1+ABS((J87*A87)/LEN(J87))+A87)</f>
        <v/>
      </c>
      <c r="D87" s="45" t="str">
        <f>IF(LEN(K87)=0,"",1+ABS((K87*B87)/LEN(K87))+B87)</f>
        <v/>
      </c>
      <c r="E87" s="186" t="s">
        <v>2012</v>
      </c>
      <c r="F87" s="193" t="s">
        <v>2425</v>
      </c>
      <c r="G87" s="185"/>
      <c r="H87" s="179" t="s">
        <v>2345</v>
      </c>
      <c r="I87" s="179">
        <v>453</v>
      </c>
      <c r="J87" s="194" t="str">
        <f>IFERROR(IF(AND(J28,J65,J85)="","",SUM(J28,J65,J85)),"")</f>
        <v/>
      </c>
      <c r="K87" s="194" t="str">
        <f>IFERROR(IF(AND(K28,K65,K85)="","",SUM(K28,K65,K85)),"")</f>
        <v/>
      </c>
    </row>
    <row r="88" spans="1:920" s="37" customFormat="1">
      <c r="A88" s="45"/>
      <c r="B88" s="45"/>
      <c r="C88" s="45"/>
      <c r="D88" s="45"/>
      <c r="E88" s="180"/>
      <c r="F88" s="229"/>
      <c r="G88" s="182"/>
      <c r="H88" s="182"/>
      <c r="I88" s="182"/>
      <c r="J88" s="230"/>
      <c r="K88" s="230"/>
    </row>
    <row r="89" spans="1:920" s="37" customFormat="1">
      <c r="A89" s="45">
        <v>0.54</v>
      </c>
      <c r="B89" s="45">
        <v>1.1000000000000001</v>
      </c>
      <c r="C89" s="45" t="str">
        <f t="shared" ref="C89:D91" si="4">IF(LEN(J89)=0,"",1+ABS((J89*A89)/LEN(J89))+A89)</f>
        <v/>
      </c>
      <c r="D89" s="45" t="str">
        <f t="shared" si="4"/>
        <v/>
      </c>
      <c r="E89" s="186" t="s">
        <v>2024</v>
      </c>
      <c r="F89" s="193" t="s">
        <v>2426</v>
      </c>
      <c r="G89" s="185"/>
      <c r="H89" s="179" t="s">
        <v>2345</v>
      </c>
      <c r="I89" s="179">
        <v>454</v>
      </c>
      <c r="J89" s="114"/>
      <c r="K89" s="114"/>
    </row>
    <row r="90" spans="1:920" s="37" customFormat="1" ht="25.5">
      <c r="A90" s="45">
        <v>0.55000000000000004</v>
      </c>
      <c r="B90" s="45">
        <v>1.1100000000000001</v>
      </c>
      <c r="C90" s="45" t="str">
        <f t="shared" si="4"/>
        <v/>
      </c>
      <c r="D90" s="45" t="str">
        <f t="shared" si="4"/>
        <v/>
      </c>
      <c r="E90" s="186" t="s">
        <v>2027</v>
      </c>
      <c r="F90" s="193" t="s">
        <v>2427</v>
      </c>
      <c r="G90" s="185"/>
      <c r="H90" s="179" t="s">
        <v>2345</v>
      </c>
      <c r="I90" s="179">
        <v>455</v>
      </c>
      <c r="J90" s="114"/>
      <c r="K90" s="114"/>
    </row>
    <row r="91" spans="1:920" s="37" customFormat="1">
      <c r="A91" s="45">
        <v>0.56000000000000005</v>
      </c>
      <c r="B91" s="45">
        <v>1.1200000000000001</v>
      </c>
      <c r="C91" s="45" t="str">
        <f t="shared" si="4"/>
        <v/>
      </c>
      <c r="D91" s="45" t="str">
        <f t="shared" si="4"/>
        <v/>
      </c>
      <c r="E91" s="186" t="s">
        <v>2029</v>
      </c>
      <c r="F91" s="193" t="s">
        <v>2428</v>
      </c>
      <c r="G91" s="185"/>
      <c r="H91" s="179" t="s">
        <v>2345</v>
      </c>
      <c r="I91" s="179">
        <v>456</v>
      </c>
      <c r="J91" s="194" t="str">
        <f>IFERROR(IF(AND(J87,J89,J90)="","",SUM(J87,J89,J90)),"")</f>
        <v/>
      </c>
      <c r="K91" s="194" t="str">
        <f>IFERROR(IF(AND(K87,K89,K90)="","",SUM(K87,K89,K90)),"")</f>
        <v/>
      </c>
    </row>
    <row r="92" spans="1:920" s="37" customFormat="1">
      <c r="A92" s="45"/>
      <c r="B92" s="45"/>
      <c r="C92" s="45" t="str">
        <f>IF(ISERROR(ABS(LOG(ABS(SUM(C21:C91)),EXP(3)))),"",ABS(LOG(ABS(SUM(C21:C91)),EXP(3))))</f>
        <v/>
      </c>
      <c r="D92" s="45" t="str">
        <f>IF(ISERROR(ABS(LOG(ABS(SUM(D21:D91)),EXP(3)))),"",ABS(LOG(ABS(SUM(D21:D91)),EXP(3))))</f>
        <v/>
      </c>
      <c r="E92" s="53"/>
      <c r="F92" s="52"/>
      <c r="G92" s="52"/>
      <c r="H92" s="52"/>
      <c r="I92" s="52"/>
      <c r="J92" s="38"/>
    </row>
    <row r="93" spans="1:920">
      <c r="C93" s="54" t="str">
        <f>IF(ISERROR(IF(ISERROR(MID(C92,FIND(".",C92,1)+11,13)),MID(C92,FIND(",",C92,1)+11,13),MID(C92,FIND(".",C92,1)+11,13))),"",IF(ISERROR(MID(C92,FIND(".",C92,1)+11,13)),MID(C92,FIND(",",C92,1)+11,13),MID(C92,FIND(".",C92,1)+11,13)))</f>
        <v/>
      </c>
      <c r="D93" s="54" t="str">
        <f>IF(ISERROR(IF(ISERROR(MID(D92,FIND(".",D92,1)+11,13)),MID(D92,FIND(",",D92,1)+11,13),MID(D92,FIND(".",D92,1)+11,13))),"",IF(ISERROR(MID(D92,FIND(".",D92,1)+11,13)),MID(D92,FIND(",",D92,1)+11,13),MID(D92,FIND(".",D92,1)+11,13)))</f>
        <v/>
      </c>
      <c r="E93" s="156"/>
      <c r="F93" s="115"/>
      <c r="G93" s="157"/>
      <c r="H93" s="157"/>
      <c r="I93" s="115"/>
      <c r="J93" s="195"/>
      <c r="K93" s="158"/>
    </row>
    <row r="94" spans="1:920">
      <c r="E94" s="146" t="s">
        <v>2149</v>
      </c>
      <c r="F94" s="115"/>
      <c r="G94" s="154"/>
      <c r="H94" s="159"/>
      <c r="I94" s="115"/>
      <c r="J94" s="160" t="s">
        <v>2151</v>
      </c>
      <c r="K94" s="154" t="s">
        <v>2150</v>
      </c>
    </row>
    <row r="95" spans="1:920">
      <c r="E95" s="315" t="str">
        <f>OP!C45</f>
        <v>Sarajevo, 14.03.2025</v>
      </c>
      <c r="F95" s="315"/>
      <c r="G95" s="159"/>
      <c r="H95" s="115"/>
      <c r="I95" s="115"/>
      <c r="J95" s="195"/>
      <c r="K95" s="275" t="str">
        <f>OP!AJ45</f>
        <v>Adnan Hadžić</v>
      </c>
    </row>
    <row r="96" spans="1:920" ht="90" customHeight="1">
      <c r="G96" s="240"/>
    </row>
    <row r="97" spans="5:12" ht="90" customHeight="1">
      <c r="E97" s="37"/>
    </row>
    <row r="98" spans="5:12" ht="90" customHeight="1">
      <c r="E98" s="37"/>
    </row>
    <row r="99" spans="5:12" s="150" customFormat="1" ht="12.75">
      <c r="E99" s="228"/>
      <c r="H99" s="161"/>
      <c r="J99" s="145"/>
      <c r="K99" s="148" t="s">
        <v>2429</v>
      </c>
    </row>
    <row r="100" spans="5:12">
      <c r="E100" s="231"/>
      <c r="G100" s="232"/>
      <c r="H100" s="232"/>
    </row>
    <row r="101" spans="5:12">
      <c r="E101" s="46"/>
      <c r="G101" s="56"/>
      <c r="H101" s="56"/>
      <c r="K101" s="57"/>
      <c r="L101" s="55"/>
    </row>
    <row r="102" spans="5:12">
      <c r="L102" s="57"/>
    </row>
  </sheetData>
  <sheetProtection sheet="1" objects="1" scenarios="1"/>
  <protectedRanges>
    <protectedRange sqref="J17:K17" name="Range2"/>
    <protectedRange sqref="E15:K15" name="Range1"/>
  </protectedRanges>
  <mergeCells count="11">
    <mergeCell ref="E95:F95"/>
    <mergeCell ref="E12:K12"/>
    <mergeCell ref="E13:K13"/>
    <mergeCell ref="E14:K14"/>
    <mergeCell ref="E15:K15"/>
    <mergeCell ref="E1:H1"/>
    <mergeCell ref="E3:H3"/>
    <mergeCell ref="E7:H7"/>
    <mergeCell ref="E9:H9"/>
    <mergeCell ref="E11:H11"/>
    <mergeCell ref="E5:H5"/>
  </mergeCells>
  <conditionalFormatting sqref="E1 I1 E2:I2 K2:K4 E3 I3 E4:I4 I5 E5:E9 H6:I6 K6:K8 I7 H8:I8 I9 E10:J10 E11 I11:J11">
    <cfRule type="expression" dxfId="43" priority="3">
      <formula>OR(LEFT(#REF!,5)="Reviz",LEFT(#REF!,6)="Izjava")</formula>
    </cfRule>
  </conditionalFormatting>
  <conditionalFormatting sqref="E39 E99">
    <cfRule type="containsText" dxfId="42" priority="9" operator="containsText" text="Obrazac prazan">
      <formula>NOT(ISERROR(SEARCH("Obrazac prazan",E39)))</formula>
    </cfRule>
  </conditionalFormatting>
  <conditionalFormatting sqref="E79">
    <cfRule type="containsText" dxfId="41" priority="7" operator="containsText" text="Obrazac prazan">
      <formula>NOT(ISERROR(SEARCH("Obrazac prazan",E79)))</formula>
    </cfRule>
  </conditionalFormatting>
  <conditionalFormatting sqref="E17:K31 E12:K15 E32:I32 K32 E33:K37 H38:K39 E39:F39 E40:K94 E95 G95:K95 E98:K99">
    <cfRule type="expression" dxfId="40" priority="6">
      <formula>OR(LEFT(#REF!,5)="Reviz",LEFT(#REF!,6)="Izjava")</formula>
    </cfRule>
  </conditionalFormatting>
  <conditionalFormatting sqref="G96">
    <cfRule type="expression" dxfId="39" priority="4">
      <formula>OR(LEFT(#REF!,5)="Reviz",LEFT(#REF!,6)="Izjava")</formula>
    </cfRule>
  </conditionalFormatting>
  <conditionalFormatting sqref="K2:K4 K6:K11 E12:K15 K16">
    <cfRule type="expression" dxfId="38" priority="5">
      <formula>OR(LEFT(#REF!,5)="Reviz",LEFT(#REF!,6)="Izjava")</formula>
    </cfRule>
  </conditionalFormatting>
  <conditionalFormatting sqref="K17">
    <cfRule type="containsText" dxfId="37" priority="2" operator="containsText" text="_____">
      <formula>NOT(ISERROR(SEARCH("_____",K17)))</formula>
    </cfRule>
  </conditionalFormatting>
  <dataValidations count="3">
    <dataValidation type="whole" allowBlank="1" showInputMessage="1" showErrorMessage="1" sqref="J85:K91 J19:K20 J28:K30 J65:K67">
      <formula1>-9.99999E+307</formula1>
      <formula2>9.99999E+307</formula2>
    </dataValidation>
    <dataValidation type="whole" allowBlank="1" showInputMessage="1" showErrorMessage="1" errorTitle="Greška u vrijednosti" error="Vrijednost mora biti ≥0" sqref="J21:K21 J26:K26 J34:K34 J36:K36 J43:K44 J46:K46 J48:K48 J50:K53 J55:K55 J57:K57 J59:K61 J63:K63 J68:K68 J70:K70 J72:K72 J77:K77 J83:K83 J31 K32">
      <formula1>0</formula1>
      <formula2>9.99999E+307</formula2>
    </dataValidation>
    <dataValidation type="whole" allowBlank="1" showInputMessage="1" showErrorMessage="1" errorTitle="Greška u vrijednosti" error="Vrijednost mora biti ≤ 0" sqref="J22:K25 J27:K27 J31:K31 J33:K33 J35:K35 J42:K42 J45:K45 J47:K47 J49:K49 J54:K54 J56:K56 J58:K58 J62:K62 J64:K64 J69:K69 J71:K71 J73:K76 J82:K82 J84:K84">
      <formula1>-9.99999E+307</formula1>
      <formula2>0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1">
    <tabColor rgb="FF0F932E"/>
  </sheetPr>
  <dimension ref="A1:AIJ130"/>
  <sheetViews>
    <sheetView showGridLines="0" view="pageLayout" topLeftCell="E103" workbookViewId="0">
      <selection activeCell="H27" sqref="H27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8" width="8.5703125" style="52" customWidth="1"/>
    <col min="9" max="9" width="8.710937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316" t="str">
        <f>BS!E1</f>
        <v>Bosnalijek dd</v>
      </c>
      <c r="F1" s="316"/>
      <c r="G1" s="316"/>
      <c r="H1" s="316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17" t="str">
        <f>BS!E3</f>
        <v>Jukićeva 53, 71000 Sarajevo</v>
      </c>
      <c r="F3" s="317"/>
      <c r="G3" s="317"/>
      <c r="H3" s="317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17" t="str">
        <f>BS!E5</f>
        <v>21.20</v>
      </c>
      <c r="F5" s="317"/>
      <c r="G5" s="317"/>
      <c r="H5" s="317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17">
        <f>BS!E7</f>
        <v>200598340009</v>
      </c>
      <c r="F7" s="317"/>
      <c r="G7" s="317"/>
      <c r="H7" s="317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17">
        <f>BS!E9</f>
        <v>4200598340009</v>
      </c>
      <c r="F9" s="317"/>
      <c r="G9" s="317"/>
      <c r="H9" s="317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17"/>
      <c r="F11" s="317"/>
      <c r="G11" s="317"/>
      <c r="H11" s="317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18" t="s">
        <v>2330</v>
      </c>
      <c r="F12" s="318"/>
      <c r="G12" s="318"/>
      <c r="H12" s="318"/>
      <c r="I12" s="318"/>
      <c r="J12" s="318"/>
      <c r="K12" s="318"/>
    </row>
    <row r="13" spans="1:920" ht="14.25" customHeight="1">
      <c r="E13" s="318" t="s">
        <v>2331</v>
      </c>
      <c r="F13" s="318"/>
      <c r="G13" s="318"/>
      <c r="H13" s="318"/>
      <c r="I13" s="318"/>
      <c r="J13" s="318"/>
      <c r="K13" s="318"/>
    </row>
    <row r="14" spans="1:920" ht="14.25" customHeight="1">
      <c r="E14" s="319" t="s">
        <v>2430</v>
      </c>
      <c r="F14" s="319"/>
      <c r="G14" s="319"/>
      <c r="H14" s="319"/>
      <c r="I14" s="319"/>
      <c r="J14" s="319"/>
      <c r="K14" s="319"/>
    </row>
    <row r="15" spans="1:920" ht="15" customHeight="1">
      <c r="E15" s="319" t="s">
        <v>2603</v>
      </c>
      <c r="F15" s="319"/>
      <c r="G15" s="319"/>
      <c r="H15" s="319"/>
      <c r="I15" s="319"/>
      <c r="J15" s="319"/>
      <c r="K15" s="319"/>
    </row>
    <row r="16" spans="1:920" ht="13.5" customHeight="1">
      <c r="E16" s="47"/>
      <c r="F16" s="48"/>
      <c r="G16" s="48"/>
      <c r="H16" s="48"/>
      <c r="I16" s="48"/>
      <c r="K16" s="153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>
      <c r="A19" s="45"/>
      <c r="B19" s="45"/>
      <c r="C19" s="45"/>
      <c r="D19" s="45"/>
      <c r="E19" s="218"/>
      <c r="F19" s="208"/>
      <c r="G19" s="204"/>
      <c r="H19" s="216"/>
      <c r="I19" s="205"/>
      <c r="J19" s="217"/>
      <c r="K19" s="217"/>
    </row>
    <row r="20" spans="1:920" s="37" customForma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33"/>
      <c r="I20" s="205"/>
      <c r="J20" s="217"/>
      <c r="K20" s="217"/>
    </row>
    <row r="21" spans="1:920" s="37" customFormat="1">
      <c r="A21" s="45">
        <v>0.01</v>
      </c>
      <c r="B21" s="45">
        <v>0.83</v>
      </c>
      <c r="C21" s="45">
        <f>IF(LEN(J21)=0,"",1+ABS((J21*A21)/LEN(J21))+A21)</f>
        <v>20059.998749999999</v>
      </c>
      <c r="D21" s="45">
        <f>IF(LEN(K21)=0,"",1+ABS((K21*B21)/LEN(K21))+B21)</f>
        <v>1259564.595</v>
      </c>
      <c r="E21" s="218" t="s">
        <v>1983</v>
      </c>
      <c r="F21" s="203" t="s">
        <v>2431</v>
      </c>
      <c r="G21" s="204"/>
      <c r="H21" s="233" t="s">
        <v>2432</v>
      </c>
      <c r="I21" s="205">
        <v>501</v>
      </c>
      <c r="J21" s="162">
        <v>16047191</v>
      </c>
      <c r="K21" s="162">
        <v>12140364</v>
      </c>
    </row>
    <row r="22" spans="1:920" s="37" customFormat="1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2433</v>
      </c>
      <c r="G22" s="204"/>
      <c r="H22" s="233"/>
      <c r="I22" s="205"/>
      <c r="J22" s="217"/>
      <c r="K22" s="217"/>
    </row>
    <row r="23" spans="1:920" s="37" customFormat="1">
      <c r="A23" s="45">
        <v>0.02</v>
      </c>
      <c r="B23" s="45">
        <v>0.84</v>
      </c>
      <c r="C23" s="45">
        <f t="shared" si="0"/>
        <v>31145.422500000001</v>
      </c>
      <c r="D23" s="45">
        <f t="shared" si="0"/>
        <v>1403419.66</v>
      </c>
      <c r="E23" s="218" t="s">
        <v>2434</v>
      </c>
      <c r="F23" s="234" t="s">
        <v>2435</v>
      </c>
      <c r="G23" s="204"/>
      <c r="H23" s="233" t="s">
        <v>2336</v>
      </c>
      <c r="I23" s="205">
        <v>502</v>
      </c>
      <c r="J23" s="162">
        <v>12457761</v>
      </c>
      <c r="K23" s="162">
        <v>13365884</v>
      </c>
    </row>
    <row r="24" spans="1:920" s="37" customFormat="1">
      <c r="A24" s="45">
        <v>0.03</v>
      </c>
      <c r="B24" s="45">
        <v>0.85</v>
      </c>
      <c r="C24" s="45">
        <f t="shared" si="0"/>
        <v>13.69</v>
      </c>
      <c r="D24" s="45">
        <f t="shared" si="0"/>
        <v>27736.621428571427</v>
      </c>
      <c r="E24" s="218" t="s">
        <v>2436</v>
      </c>
      <c r="F24" s="234" t="s">
        <v>2437</v>
      </c>
      <c r="G24" s="204"/>
      <c r="H24" s="233" t="s">
        <v>2432</v>
      </c>
      <c r="I24" s="205">
        <v>503</v>
      </c>
      <c r="J24" s="162">
        <v>1688</v>
      </c>
      <c r="K24" s="162">
        <v>-228404</v>
      </c>
    </row>
    <row r="25" spans="1:920" s="37" customFormat="1">
      <c r="A25" s="45">
        <v>0.04</v>
      </c>
      <c r="B25" s="45">
        <v>0.86</v>
      </c>
      <c r="C25" s="45">
        <f t="shared" si="0"/>
        <v>1.04</v>
      </c>
      <c r="D25" s="45">
        <f t="shared" si="0"/>
        <v>1.8599999999999999</v>
      </c>
      <c r="E25" s="218" t="s">
        <v>2438</v>
      </c>
      <c r="F25" s="234" t="s">
        <v>2439</v>
      </c>
      <c r="G25" s="204"/>
      <c r="H25" s="233" t="s">
        <v>2432</v>
      </c>
      <c r="I25" s="205">
        <v>504</v>
      </c>
      <c r="J25" s="162">
        <v>0</v>
      </c>
      <c r="K25" s="162">
        <v>0</v>
      </c>
    </row>
    <row r="26" spans="1:920" s="37" customFormat="1">
      <c r="A26" s="45">
        <v>0.05</v>
      </c>
      <c r="B26" s="45">
        <v>0.87</v>
      </c>
      <c r="C26" s="45">
        <f t="shared" si="0"/>
        <v>7323.2666666666673</v>
      </c>
      <c r="D26" s="45">
        <f t="shared" si="0"/>
        <v>1.87</v>
      </c>
      <c r="E26" s="218" t="s">
        <v>2440</v>
      </c>
      <c r="F26" s="234" t="s">
        <v>2441</v>
      </c>
      <c r="G26" s="204"/>
      <c r="H26" s="233" t="s">
        <v>2432</v>
      </c>
      <c r="I26" s="205">
        <v>505</v>
      </c>
      <c r="J26" s="162">
        <v>878666</v>
      </c>
      <c r="K26" s="162">
        <v>0</v>
      </c>
    </row>
    <row r="27" spans="1:920" s="37" customFormat="1">
      <c r="A27" s="45">
        <v>0.06</v>
      </c>
      <c r="B27" s="45">
        <v>0.88</v>
      </c>
      <c r="C27" s="45">
        <f t="shared" si="0"/>
        <v>1.06</v>
      </c>
      <c r="D27" s="45">
        <f t="shared" si="0"/>
        <v>1.88</v>
      </c>
      <c r="E27" s="218" t="s">
        <v>2442</v>
      </c>
      <c r="F27" s="234" t="s">
        <v>2443</v>
      </c>
      <c r="G27" s="204"/>
      <c r="H27" s="233" t="s">
        <v>2432</v>
      </c>
      <c r="I27" s="205">
        <v>506</v>
      </c>
      <c r="J27" s="162">
        <v>0</v>
      </c>
      <c r="K27" s="162">
        <v>0</v>
      </c>
    </row>
    <row r="28" spans="1:920" s="37" customFormat="1">
      <c r="A28" s="45">
        <v>7.0000000000000007E-2</v>
      </c>
      <c r="B28" s="45">
        <v>0.89</v>
      </c>
      <c r="C28" s="45">
        <f t="shared" si="0"/>
        <v>1.07</v>
      </c>
      <c r="D28" s="45">
        <f t="shared" si="0"/>
        <v>12126.359999999999</v>
      </c>
      <c r="E28" s="218" t="s">
        <v>2444</v>
      </c>
      <c r="F28" s="234" t="s">
        <v>2445</v>
      </c>
      <c r="G28" s="204"/>
      <c r="H28" s="233" t="s">
        <v>2336</v>
      </c>
      <c r="I28" s="205">
        <v>507</v>
      </c>
      <c r="J28" s="162">
        <v>0</v>
      </c>
      <c r="K28" s="162">
        <v>68115</v>
      </c>
    </row>
    <row r="29" spans="1:920" s="37" customFormat="1">
      <c r="A29" s="45">
        <v>0.08</v>
      </c>
      <c r="B29" s="45">
        <v>0.9</v>
      </c>
      <c r="C29" s="45">
        <f t="shared" si="0"/>
        <v>1.08</v>
      </c>
      <c r="D29" s="45"/>
      <c r="E29" s="218" t="s">
        <v>2446</v>
      </c>
      <c r="F29" s="234" t="s">
        <v>2447</v>
      </c>
      <c r="G29" s="204"/>
      <c r="H29" s="205" t="s">
        <v>2336</v>
      </c>
      <c r="I29" s="205">
        <v>508</v>
      </c>
      <c r="J29" s="162">
        <v>0</v>
      </c>
      <c r="K29" s="162">
        <v>0</v>
      </c>
    </row>
    <row r="30" spans="1:920" s="37" customFormat="1">
      <c r="A30" s="45">
        <v>0.09</v>
      </c>
      <c r="B30" s="45">
        <v>0.91</v>
      </c>
      <c r="C30" s="45">
        <f t="shared" si="0"/>
        <v>22794.155714285713</v>
      </c>
      <c r="D30" s="45"/>
      <c r="E30" s="218" t="s">
        <v>2448</v>
      </c>
      <c r="F30" s="234" t="s">
        <v>2449</v>
      </c>
      <c r="G30" s="204"/>
      <c r="H30" s="205" t="s">
        <v>2336</v>
      </c>
      <c r="I30" s="205">
        <v>509</v>
      </c>
      <c r="J30" s="162">
        <v>1772794</v>
      </c>
      <c r="K30" s="162">
        <v>1561997</v>
      </c>
    </row>
    <row r="31" spans="1:920" s="37" customFormat="1">
      <c r="A31" s="45">
        <v>0.1</v>
      </c>
      <c r="B31" s="45">
        <v>0.92</v>
      </c>
      <c r="C31" s="45">
        <f t="shared" si="0"/>
        <v>1.1000000000000001</v>
      </c>
      <c r="D31" s="45">
        <f t="shared" si="0"/>
        <v>1.92</v>
      </c>
      <c r="E31" s="218" t="s">
        <v>2450</v>
      </c>
      <c r="F31" s="234" t="s">
        <v>2451</v>
      </c>
      <c r="G31" s="204"/>
      <c r="H31" s="205" t="s">
        <v>2432</v>
      </c>
      <c r="I31" s="205">
        <v>510</v>
      </c>
      <c r="J31" s="162">
        <v>0</v>
      </c>
      <c r="K31" s="162">
        <v>0</v>
      </c>
    </row>
    <row r="32" spans="1:920" s="37" customFormat="1">
      <c r="A32" s="45">
        <v>0.11</v>
      </c>
      <c r="B32" s="45">
        <v>0.93</v>
      </c>
      <c r="C32" s="45">
        <f t="shared" si="0"/>
        <v>1.1100000000000001</v>
      </c>
      <c r="D32" s="45">
        <f t="shared" si="0"/>
        <v>1.9300000000000002</v>
      </c>
      <c r="E32" s="218" t="s">
        <v>2452</v>
      </c>
      <c r="F32" s="234" t="s">
        <v>2453</v>
      </c>
      <c r="G32" s="204"/>
      <c r="H32" s="205" t="s">
        <v>2432</v>
      </c>
      <c r="I32" s="205">
        <v>511</v>
      </c>
      <c r="J32" s="162">
        <v>0</v>
      </c>
      <c r="K32" s="162">
        <v>0</v>
      </c>
    </row>
    <row r="33" spans="1:920" s="37" customFormat="1" ht="25.5">
      <c r="A33" s="45">
        <v>0.12</v>
      </c>
      <c r="B33" s="45">
        <v>0.94</v>
      </c>
      <c r="C33" s="45">
        <f t="shared" si="0"/>
        <v>1.1200000000000001</v>
      </c>
      <c r="D33" s="45">
        <f t="shared" si="0"/>
        <v>59.279999999999994</v>
      </c>
      <c r="E33" s="218" t="s">
        <v>2454</v>
      </c>
      <c r="F33" s="234" t="s">
        <v>2455</v>
      </c>
      <c r="G33" s="204"/>
      <c r="H33" s="205" t="s">
        <v>2432</v>
      </c>
      <c r="I33" s="205">
        <v>512</v>
      </c>
      <c r="J33" s="162">
        <v>0</v>
      </c>
      <c r="K33" s="162">
        <v>183</v>
      </c>
    </row>
    <row r="34" spans="1:920" s="37" customFormat="1" ht="29.25" customHeight="1">
      <c r="A34" s="45">
        <v>0.13</v>
      </c>
      <c r="B34" s="45">
        <v>0.95</v>
      </c>
      <c r="C34" s="45">
        <f t="shared" si="0"/>
        <v>1.1299999999999999</v>
      </c>
      <c r="D34" s="45">
        <f t="shared" si="0"/>
        <v>1.95</v>
      </c>
      <c r="E34" s="218" t="s">
        <v>2456</v>
      </c>
      <c r="F34" s="234" t="s">
        <v>2457</v>
      </c>
      <c r="G34" s="204"/>
      <c r="H34" s="205" t="s">
        <v>2432</v>
      </c>
      <c r="I34" s="205">
        <v>513</v>
      </c>
      <c r="J34" s="162">
        <v>0</v>
      </c>
      <c r="K34" s="162">
        <v>0</v>
      </c>
    </row>
    <row r="35" spans="1:920" ht="7.5" customHeight="1">
      <c r="E35" s="221"/>
      <c r="F35" s="222"/>
      <c r="G35" s="222"/>
      <c r="H35" s="223"/>
      <c r="I35" s="224"/>
      <c r="J35" s="225"/>
      <c r="K35" s="226"/>
    </row>
    <row r="36" spans="1:920" s="36" customFormat="1" ht="21.75" customHeight="1">
      <c r="A36" s="39"/>
      <c r="B36" s="39"/>
      <c r="C36" s="39"/>
      <c r="D36" s="39"/>
      <c r="H36" s="58"/>
      <c r="I36" s="22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50" customFormat="1" ht="21.75" customHeight="1">
      <c r="E37" s="147"/>
      <c r="H37" s="161"/>
      <c r="J37" s="145"/>
      <c r="K37" s="148" t="s">
        <v>2023</v>
      </c>
    </row>
    <row r="38" spans="1:920" ht="30.75" customHeight="1">
      <c r="E38" s="177" t="s">
        <v>1974</v>
      </c>
      <c r="F38" s="178" t="s">
        <v>1969</v>
      </c>
      <c r="G38" s="178" t="s">
        <v>1975</v>
      </c>
      <c r="H38" s="179" t="s">
        <v>2333</v>
      </c>
      <c r="I38" s="179" t="s">
        <v>1976</v>
      </c>
      <c r="J38" s="179" t="str">
        <f>J17</f>
        <v>Od____ do ____tekuće godine</v>
      </c>
      <c r="K38" s="196" t="str">
        <f>K17</f>
        <v>Od____ do ____prethodne godine</v>
      </c>
    </row>
    <row r="39" spans="1:920" s="51" customFormat="1" ht="12.75" customHeight="1">
      <c r="A39" s="49"/>
      <c r="B39" s="49"/>
      <c r="C39" s="49"/>
      <c r="D39" s="49"/>
      <c r="E39" s="180">
        <v>1</v>
      </c>
      <c r="F39" s="181">
        <v>2</v>
      </c>
      <c r="G39" s="181">
        <v>3</v>
      </c>
      <c r="H39" s="181">
        <v>4</v>
      </c>
      <c r="I39" s="182">
        <v>5</v>
      </c>
      <c r="J39" s="182">
        <v>6</v>
      </c>
      <c r="K39" s="182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>
      <c r="A40" s="45">
        <v>0.14000000000000001</v>
      </c>
      <c r="B40" s="45">
        <v>0.96</v>
      </c>
      <c r="C40" s="45">
        <f>IF(LEN(J40)=0,"",1+ABS((J40*A40)/LEN(J40))+A40)</f>
        <v>1.1400000000000001</v>
      </c>
      <c r="D40" s="45">
        <f>IF(LEN(K40)=0,"",1+ABS((K40*B40)/LEN(K40))+B40)</f>
        <v>1.96</v>
      </c>
      <c r="E40" s="218" t="s">
        <v>2458</v>
      </c>
      <c r="F40" s="234" t="s">
        <v>2459</v>
      </c>
      <c r="G40" s="204"/>
      <c r="H40" s="205" t="s">
        <v>2432</v>
      </c>
      <c r="I40" s="205">
        <v>514</v>
      </c>
      <c r="J40" s="162">
        <v>0</v>
      </c>
      <c r="K40" s="162">
        <v>0</v>
      </c>
    </row>
    <row r="41" spans="1:920">
      <c r="A41" s="45">
        <v>0.15</v>
      </c>
      <c r="B41" s="45">
        <v>0.97</v>
      </c>
      <c r="C41" s="45">
        <f>IF(LEN(J41)=0,"",1+ABS((J41*A41)/LEN(J41))+A41)</f>
        <v>43677.287499999999</v>
      </c>
      <c r="D41" s="45">
        <f>IF(LEN(K41)=0,"",1+ABS((K41*B41)/LEN(K41))+B41)</f>
        <v>447119.34749999997</v>
      </c>
      <c r="E41" s="218" t="s">
        <v>2460</v>
      </c>
      <c r="F41" s="235" t="s">
        <v>2461</v>
      </c>
      <c r="G41" s="219"/>
      <c r="H41" s="205" t="s">
        <v>2432</v>
      </c>
      <c r="I41" s="205">
        <v>515</v>
      </c>
      <c r="J41" s="162">
        <v>-2329394</v>
      </c>
      <c r="K41" s="163">
        <v>-3687566</v>
      </c>
    </row>
    <row r="42" spans="1:920">
      <c r="A42" s="45">
        <v>0.16</v>
      </c>
      <c r="B42" s="45">
        <v>0.98</v>
      </c>
      <c r="C42" s="45">
        <f t="shared" ref="C42:D64" si="1">IF(LEN(J42)=0,"",1+ABS((J42*A42)/LEN(J42))+A42)</f>
        <v>1.1599999999999999</v>
      </c>
      <c r="D42" s="45">
        <f t="shared" si="1"/>
        <v>1.98</v>
      </c>
      <c r="E42" s="218" t="s">
        <v>2462</v>
      </c>
      <c r="F42" s="235" t="s">
        <v>2463</v>
      </c>
      <c r="G42" s="219"/>
      <c r="H42" s="205" t="s">
        <v>2432</v>
      </c>
      <c r="I42" s="205">
        <v>516</v>
      </c>
      <c r="J42" s="162">
        <v>0</v>
      </c>
      <c r="K42" s="163">
        <v>0</v>
      </c>
    </row>
    <row r="43" spans="1:920" s="37" customFormat="1" ht="29.25" customHeight="1">
      <c r="A43" s="45">
        <v>0.17</v>
      </c>
      <c r="B43" s="45">
        <v>0.99</v>
      </c>
      <c r="C43" s="45">
        <f t="shared" si="1"/>
        <v>29543.114285714288</v>
      </c>
      <c r="D43" s="45">
        <f t="shared" si="1"/>
        <v>104736.06999999999</v>
      </c>
      <c r="E43" s="183" t="s">
        <v>2464</v>
      </c>
      <c r="F43" s="236" t="s">
        <v>2465</v>
      </c>
      <c r="G43" s="185"/>
      <c r="H43" s="185" t="s">
        <v>2432</v>
      </c>
      <c r="I43" s="205">
        <v>517</v>
      </c>
      <c r="J43" s="112">
        <v>1216433</v>
      </c>
      <c r="K43" s="112">
        <v>-740544</v>
      </c>
    </row>
    <row r="44" spans="1:920" s="37" customFormat="1">
      <c r="A44" s="45">
        <v>0.18</v>
      </c>
      <c r="B44" s="45">
        <v>1.01</v>
      </c>
      <c r="C44" s="45">
        <f t="shared" si="1"/>
        <v>8499.82</v>
      </c>
      <c r="D44" s="45">
        <f t="shared" si="1"/>
        <v>364951.22571428574</v>
      </c>
      <c r="E44" s="183" t="s">
        <v>2466</v>
      </c>
      <c r="F44" s="236" t="s">
        <v>2467</v>
      </c>
      <c r="G44" s="185"/>
      <c r="H44" s="185" t="s">
        <v>2432</v>
      </c>
      <c r="I44" s="205">
        <v>518</v>
      </c>
      <c r="J44" s="112">
        <v>283288</v>
      </c>
      <c r="K44" s="112">
        <v>2529351</v>
      </c>
    </row>
    <row r="45" spans="1:920" s="37" customFormat="1">
      <c r="A45" s="45">
        <v>0.19</v>
      </c>
      <c r="B45" s="45">
        <v>1.02</v>
      </c>
      <c r="C45" s="45">
        <f t="shared" si="1"/>
        <v>1.19</v>
      </c>
      <c r="D45" s="45">
        <f t="shared" si="1"/>
        <v>2.02</v>
      </c>
      <c r="E45" s="183" t="s">
        <v>2468</v>
      </c>
      <c r="F45" s="236" t="s">
        <v>2469</v>
      </c>
      <c r="G45" s="185"/>
      <c r="H45" s="185" t="s">
        <v>2338</v>
      </c>
      <c r="I45" s="205">
        <v>519</v>
      </c>
      <c r="J45" s="112">
        <v>0</v>
      </c>
      <c r="K45" s="112">
        <v>0</v>
      </c>
    </row>
    <row r="46" spans="1:920" s="37" customFormat="1">
      <c r="A46" s="45">
        <v>0.2</v>
      </c>
      <c r="B46" s="45">
        <v>1.03</v>
      </c>
      <c r="C46" s="45">
        <f t="shared" si="1"/>
        <v>1.2</v>
      </c>
      <c r="D46" s="45">
        <f t="shared" si="1"/>
        <v>2.0300000000000002</v>
      </c>
      <c r="E46" s="183" t="s">
        <v>2470</v>
      </c>
      <c r="F46" s="236" t="s">
        <v>2471</v>
      </c>
      <c r="G46" s="185"/>
      <c r="H46" s="185" t="s">
        <v>2432</v>
      </c>
      <c r="I46" s="205">
        <v>520</v>
      </c>
      <c r="J46" s="112">
        <v>0</v>
      </c>
      <c r="K46" s="112">
        <v>0</v>
      </c>
    </row>
    <row r="47" spans="1:920" s="37" customFormat="1">
      <c r="A47" s="45">
        <v>0.21</v>
      </c>
      <c r="B47" s="45">
        <v>1.04</v>
      </c>
      <c r="C47" s="45">
        <f t="shared" si="1"/>
        <v>1.21</v>
      </c>
      <c r="D47" s="45">
        <f t="shared" si="1"/>
        <v>2.04</v>
      </c>
      <c r="E47" s="183" t="s">
        <v>2472</v>
      </c>
      <c r="F47" s="236" t="s">
        <v>2473</v>
      </c>
      <c r="G47" s="185"/>
      <c r="H47" s="185" t="s">
        <v>2432</v>
      </c>
      <c r="I47" s="205">
        <v>521</v>
      </c>
      <c r="J47" s="112">
        <v>0</v>
      </c>
      <c r="K47" s="112">
        <v>0</v>
      </c>
    </row>
    <row r="48" spans="1:920" s="37" customFormat="1">
      <c r="A48" s="45">
        <v>0.22</v>
      </c>
      <c r="B48" s="45">
        <v>1.05</v>
      </c>
      <c r="C48" s="45">
        <f t="shared" si="1"/>
        <v>1.22</v>
      </c>
      <c r="D48" s="45">
        <f t="shared" si="1"/>
        <v>2.0499999999999998</v>
      </c>
      <c r="E48" s="183" t="s">
        <v>2474</v>
      </c>
      <c r="F48" s="236" t="s">
        <v>2277</v>
      </c>
      <c r="G48" s="185"/>
      <c r="H48" s="185" t="s">
        <v>2336</v>
      </c>
      <c r="I48" s="205">
        <v>522</v>
      </c>
      <c r="J48" s="112">
        <v>0</v>
      </c>
      <c r="K48" s="112">
        <v>0</v>
      </c>
    </row>
    <row r="49" spans="1:11" s="37" customFormat="1">
      <c r="A49" s="45">
        <v>0.23</v>
      </c>
      <c r="B49" s="45">
        <v>1.06</v>
      </c>
      <c r="C49" s="45">
        <f t="shared" si="1"/>
        <v>6283.1542857142858</v>
      </c>
      <c r="D49" s="45">
        <f t="shared" si="1"/>
        <v>16711.900000000001</v>
      </c>
      <c r="E49" s="183" t="s">
        <v>2475</v>
      </c>
      <c r="F49" s="236" t="s">
        <v>2476</v>
      </c>
      <c r="G49" s="185"/>
      <c r="H49" s="185" t="s">
        <v>2338</v>
      </c>
      <c r="I49" s="205">
        <v>523</v>
      </c>
      <c r="J49" s="112">
        <v>-191189</v>
      </c>
      <c r="K49" s="112">
        <v>-94584</v>
      </c>
    </row>
    <row r="50" spans="1:11" s="37" customFormat="1">
      <c r="A50" s="45">
        <v>0.24</v>
      </c>
      <c r="B50" s="45">
        <v>1.07</v>
      </c>
      <c r="C50" s="45">
        <f t="shared" si="1"/>
        <v>6366.4857142857145</v>
      </c>
      <c r="D50" s="45">
        <f t="shared" si="1"/>
        <v>25263.547142857144</v>
      </c>
      <c r="E50" s="183" t="s">
        <v>2477</v>
      </c>
      <c r="F50" s="236" t="s">
        <v>2478</v>
      </c>
      <c r="G50" s="185"/>
      <c r="H50" s="185" t="s">
        <v>2338</v>
      </c>
      <c r="I50" s="205">
        <v>524</v>
      </c>
      <c r="J50" s="112">
        <v>-185653</v>
      </c>
      <c r="K50" s="112">
        <v>-165262</v>
      </c>
    </row>
    <row r="51" spans="1:11" s="37" customFormat="1">
      <c r="A51" s="45">
        <v>0.25</v>
      </c>
      <c r="B51" s="45">
        <v>1.08</v>
      </c>
      <c r="C51" s="45">
        <f t="shared" si="1"/>
        <v>38132.583333333336</v>
      </c>
      <c r="D51" s="45">
        <f t="shared" si="1"/>
        <v>171369.46</v>
      </c>
      <c r="E51" s="183" t="s">
        <v>2479</v>
      </c>
      <c r="F51" s="236" t="s">
        <v>2480</v>
      </c>
      <c r="G51" s="185"/>
      <c r="H51" s="185" t="s">
        <v>2336</v>
      </c>
      <c r="I51" s="205">
        <v>525</v>
      </c>
      <c r="J51" s="112">
        <v>915152</v>
      </c>
      <c r="K51" s="112">
        <v>952041</v>
      </c>
    </row>
    <row r="52" spans="1:11" s="37" customFormat="1">
      <c r="A52" s="45"/>
      <c r="B52" s="45"/>
      <c r="C52" s="45" t="str">
        <f t="shared" si="1"/>
        <v/>
      </c>
      <c r="D52" s="45" t="str">
        <f t="shared" si="1"/>
        <v/>
      </c>
      <c r="E52" s="183" t="s">
        <v>1988</v>
      </c>
      <c r="F52" s="189" t="s">
        <v>2481</v>
      </c>
      <c r="G52" s="185"/>
      <c r="H52" s="185"/>
      <c r="I52" s="205"/>
      <c r="J52" s="111"/>
      <c r="K52" s="111"/>
    </row>
    <row r="53" spans="1:11" s="37" customFormat="1">
      <c r="A53" s="45">
        <v>0.26</v>
      </c>
      <c r="B53" s="45">
        <v>1.0900000000000001</v>
      </c>
      <c r="C53" s="45">
        <f t="shared" si="1"/>
        <v>131674.24857142859</v>
      </c>
      <c r="D53" s="45">
        <f t="shared" si="1"/>
        <v>944060.76375000004</v>
      </c>
      <c r="E53" s="183" t="s">
        <v>2482</v>
      </c>
      <c r="F53" s="236" t="s">
        <v>2483</v>
      </c>
      <c r="G53" s="185"/>
      <c r="H53" s="185" t="s">
        <v>2432</v>
      </c>
      <c r="I53" s="205">
        <v>526</v>
      </c>
      <c r="J53" s="112">
        <v>3545042</v>
      </c>
      <c r="K53" s="112">
        <v>-6928871</v>
      </c>
    </row>
    <row r="54" spans="1:11" s="37" customFormat="1">
      <c r="A54" s="45">
        <v>0.27</v>
      </c>
      <c r="B54" s="45">
        <v>1.1000000000000001</v>
      </c>
      <c r="C54" s="45">
        <f t="shared" si="1"/>
        <v>496303.66000000003</v>
      </c>
      <c r="D54" s="45">
        <f t="shared" si="1"/>
        <v>1470580.6875000002</v>
      </c>
      <c r="E54" s="183" t="s">
        <v>2484</v>
      </c>
      <c r="F54" s="236" t="s">
        <v>2485</v>
      </c>
      <c r="G54" s="185"/>
      <c r="H54" s="185" t="s">
        <v>2432</v>
      </c>
      <c r="I54" s="205">
        <v>527</v>
      </c>
      <c r="J54" s="112">
        <v>14705256</v>
      </c>
      <c r="K54" s="112">
        <v>10695117</v>
      </c>
    </row>
    <row r="55" spans="1:11" s="37" customFormat="1">
      <c r="A55" s="45">
        <v>0.28000000000000003</v>
      </c>
      <c r="B55" s="45">
        <v>1.1100000000000001</v>
      </c>
      <c r="C55" s="45">
        <f t="shared" si="1"/>
        <v>38480.886666666665</v>
      </c>
      <c r="D55" s="45">
        <f t="shared" si="1"/>
        <v>371003.11857142858</v>
      </c>
      <c r="E55" s="183" t="s">
        <v>2486</v>
      </c>
      <c r="F55" s="236" t="s">
        <v>2487</v>
      </c>
      <c r="G55" s="185"/>
      <c r="H55" s="185" t="s">
        <v>2432</v>
      </c>
      <c r="I55" s="205">
        <v>528</v>
      </c>
      <c r="J55" s="112">
        <v>824563</v>
      </c>
      <c r="K55" s="112">
        <v>2339646</v>
      </c>
    </row>
    <row r="56" spans="1:11" s="37" customFormat="1">
      <c r="A56" s="45">
        <v>0.28999999999999998</v>
      </c>
      <c r="B56" s="45">
        <v>1.1200000000000001</v>
      </c>
      <c r="C56" s="45">
        <f t="shared" si="1"/>
        <v>1.29</v>
      </c>
      <c r="D56" s="45">
        <f t="shared" si="1"/>
        <v>2.12</v>
      </c>
      <c r="E56" s="183" t="s">
        <v>2488</v>
      </c>
      <c r="F56" s="236" t="s">
        <v>2489</v>
      </c>
      <c r="G56" s="185"/>
      <c r="H56" s="185" t="s">
        <v>2432</v>
      </c>
      <c r="I56" s="205">
        <v>529</v>
      </c>
      <c r="J56" s="112">
        <v>0</v>
      </c>
      <c r="K56" s="112">
        <v>0</v>
      </c>
    </row>
    <row r="57" spans="1:11" s="37" customFormat="1">
      <c r="A57" s="45">
        <v>0.3</v>
      </c>
      <c r="B57" s="45">
        <v>1.1299999999999999</v>
      </c>
      <c r="C57" s="45">
        <f t="shared" si="1"/>
        <v>133856.98749999999</v>
      </c>
      <c r="D57" s="45">
        <f t="shared" si="1"/>
        <v>195358.30571428573</v>
      </c>
      <c r="E57" s="183" t="s">
        <v>2490</v>
      </c>
      <c r="F57" s="236" t="s">
        <v>2491</v>
      </c>
      <c r="G57" s="185"/>
      <c r="H57" s="185" t="s">
        <v>2432</v>
      </c>
      <c r="I57" s="205">
        <v>530</v>
      </c>
      <c r="J57" s="112">
        <v>-3569485</v>
      </c>
      <c r="K57" s="112">
        <v>1210171</v>
      </c>
    </row>
    <row r="58" spans="1:11" s="37" customFormat="1">
      <c r="A58" s="45">
        <v>0.31</v>
      </c>
      <c r="B58" s="45">
        <v>1.1399999999999999</v>
      </c>
      <c r="C58" s="45">
        <f t="shared" si="1"/>
        <v>568379.90333333332</v>
      </c>
      <c r="D58" s="45">
        <f t="shared" si="1"/>
        <v>424176.43428571423</v>
      </c>
      <c r="E58" s="183" t="s">
        <v>2492</v>
      </c>
      <c r="F58" s="236" t="s">
        <v>2493</v>
      </c>
      <c r="G58" s="185"/>
      <c r="H58" s="185" t="s">
        <v>2432</v>
      </c>
      <c r="I58" s="205">
        <v>531</v>
      </c>
      <c r="J58" s="112">
        <v>-16501314</v>
      </c>
      <c r="K58" s="112">
        <v>2604579</v>
      </c>
    </row>
    <row r="59" spans="1:11" s="37" customFormat="1">
      <c r="A59" s="45">
        <v>0.32</v>
      </c>
      <c r="B59" s="45">
        <v>1.1499999999999999</v>
      </c>
      <c r="C59" s="45">
        <f t="shared" si="1"/>
        <v>1.32</v>
      </c>
      <c r="D59" s="45">
        <f t="shared" si="1"/>
        <v>2.15</v>
      </c>
      <c r="E59" s="183" t="s">
        <v>2494</v>
      </c>
      <c r="F59" s="236" t="s">
        <v>2495</v>
      </c>
      <c r="G59" s="185"/>
      <c r="H59" s="185" t="s">
        <v>2432</v>
      </c>
      <c r="I59" s="205">
        <v>532</v>
      </c>
      <c r="J59" s="112">
        <v>0</v>
      </c>
      <c r="K59" s="112">
        <v>0</v>
      </c>
    </row>
    <row r="60" spans="1:11" s="37" customFormat="1">
      <c r="A60" s="45">
        <v>0.33</v>
      </c>
      <c r="B60" s="45">
        <v>1.1599999999999999</v>
      </c>
      <c r="C60" s="45">
        <f t="shared" si="1"/>
        <v>31883.007142857146</v>
      </c>
      <c r="D60" s="45">
        <f t="shared" si="1"/>
        <v>864874.52500000002</v>
      </c>
      <c r="E60" s="183" t="s">
        <v>1991</v>
      </c>
      <c r="F60" s="189" t="s">
        <v>2496</v>
      </c>
      <c r="G60" s="185"/>
      <c r="H60" s="185" t="s">
        <v>2338</v>
      </c>
      <c r="I60" s="205">
        <v>533</v>
      </c>
      <c r="J60" s="112">
        <v>-676278</v>
      </c>
      <c r="K60" s="112">
        <v>-5964637</v>
      </c>
    </row>
    <row r="61" spans="1:11" s="37" customFormat="1" ht="25.5">
      <c r="A61" s="45">
        <v>0.34</v>
      </c>
      <c r="B61" s="45">
        <v>1.17</v>
      </c>
      <c r="C61" s="45">
        <f t="shared" si="1"/>
        <v>1240768.4825000002</v>
      </c>
      <c r="D61" s="45">
        <f t="shared" si="1"/>
        <v>4337423.2450000001</v>
      </c>
      <c r="E61" s="186" t="s">
        <v>1978</v>
      </c>
      <c r="F61" s="193" t="s">
        <v>2497</v>
      </c>
      <c r="G61" s="185"/>
      <c r="H61" s="179" t="s">
        <v>2432</v>
      </c>
      <c r="I61" s="196">
        <v>534</v>
      </c>
      <c r="J61" s="194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>29194521</v>
      </c>
      <c r="K61" s="194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>29657580</v>
      </c>
    </row>
    <row r="62" spans="1:11" s="37" customFormat="1">
      <c r="A62" s="45"/>
      <c r="B62" s="45"/>
      <c r="C62" s="45" t="str">
        <f t="shared" si="1"/>
        <v/>
      </c>
      <c r="D62" s="45" t="str">
        <f t="shared" si="1"/>
        <v/>
      </c>
      <c r="E62" s="186" t="s">
        <v>1999</v>
      </c>
      <c r="F62" s="193" t="s">
        <v>2346</v>
      </c>
      <c r="G62" s="185"/>
      <c r="H62" s="185"/>
      <c r="I62" s="205"/>
      <c r="J62" s="111"/>
      <c r="K62" s="111"/>
    </row>
    <row r="63" spans="1:11" s="37" customFormat="1">
      <c r="A63" s="45">
        <v>0.35</v>
      </c>
      <c r="B63" s="45">
        <v>1.18</v>
      </c>
      <c r="C63" s="45">
        <f t="shared" si="1"/>
        <v>357120.35</v>
      </c>
      <c r="D63" s="45">
        <f t="shared" si="1"/>
        <v>1859512.6533333333</v>
      </c>
      <c r="E63" s="183" t="s">
        <v>2002</v>
      </c>
      <c r="F63" s="189" t="s">
        <v>2347</v>
      </c>
      <c r="G63" s="185"/>
      <c r="H63" s="185" t="s">
        <v>2338</v>
      </c>
      <c r="I63" s="205">
        <v>535</v>
      </c>
      <c r="J63" s="112">
        <v>-8162720</v>
      </c>
      <c r="K63" s="112">
        <v>-14182707</v>
      </c>
    </row>
    <row r="64" spans="1:11" s="37" customFormat="1">
      <c r="A64" s="45">
        <v>0.36</v>
      </c>
      <c r="B64" s="45">
        <v>1.19</v>
      </c>
      <c r="C64" s="45">
        <f t="shared" si="1"/>
        <v>1.3599999999999999</v>
      </c>
      <c r="D64" s="45">
        <f t="shared" si="1"/>
        <v>48532.571666666663</v>
      </c>
      <c r="E64" s="183" t="s">
        <v>2004</v>
      </c>
      <c r="F64" s="189" t="s">
        <v>2348</v>
      </c>
      <c r="G64" s="185"/>
      <c r="H64" s="185" t="s">
        <v>2336</v>
      </c>
      <c r="I64" s="185">
        <v>536</v>
      </c>
      <c r="J64" s="112">
        <v>0</v>
      </c>
      <c r="K64" s="112">
        <v>244691</v>
      </c>
    </row>
    <row r="65" spans="1:920" s="37" customFormat="1">
      <c r="A65" s="45">
        <v>0.37</v>
      </c>
      <c r="B65" s="45">
        <v>1.2</v>
      </c>
      <c r="C65" s="45"/>
      <c r="D65" s="45"/>
      <c r="E65" s="183" t="s">
        <v>2005</v>
      </c>
      <c r="F65" s="189" t="s">
        <v>2349</v>
      </c>
      <c r="G65" s="185"/>
      <c r="H65" s="185" t="s">
        <v>2338</v>
      </c>
      <c r="I65" s="205">
        <v>537</v>
      </c>
      <c r="J65" s="112">
        <v>0</v>
      </c>
      <c r="K65" s="112">
        <v>-126597</v>
      </c>
    </row>
    <row r="66" spans="1:920" s="37" customFormat="1">
      <c r="A66" s="45">
        <v>0.38</v>
      </c>
      <c r="B66" s="45">
        <v>1.21</v>
      </c>
      <c r="C66" s="45">
        <f t="shared" ref="C66:D71" si="2">IF(LEN(J66)=0,"",1+ABS((J66*A66)/LEN(J66))+A66)</f>
        <v>1.38</v>
      </c>
      <c r="D66" s="45">
        <f t="shared" si="2"/>
        <v>2.21</v>
      </c>
      <c r="E66" s="183" t="s">
        <v>2007</v>
      </c>
      <c r="F66" s="189" t="s">
        <v>2350</v>
      </c>
      <c r="G66" s="185"/>
      <c r="H66" s="185" t="s">
        <v>2336</v>
      </c>
      <c r="I66" s="185">
        <v>538</v>
      </c>
      <c r="J66" s="112">
        <v>0</v>
      </c>
      <c r="K66" s="112">
        <v>0</v>
      </c>
    </row>
    <row r="67" spans="1:920" s="37" customFormat="1">
      <c r="A67" s="45">
        <v>0.39</v>
      </c>
      <c r="B67" s="45">
        <v>1.22</v>
      </c>
      <c r="C67" s="45">
        <f t="shared" si="2"/>
        <v>57810.700000000004</v>
      </c>
      <c r="D67" s="45">
        <f t="shared" si="2"/>
        <v>277167.15749999997</v>
      </c>
      <c r="E67" s="183" t="s">
        <v>2194</v>
      </c>
      <c r="F67" s="189" t="s">
        <v>2498</v>
      </c>
      <c r="G67" s="185"/>
      <c r="H67" s="185" t="s">
        <v>2338</v>
      </c>
      <c r="I67" s="205">
        <v>539</v>
      </c>
      <c r="J67" s="112">
        <v>-1185832</v>
      </c>
      <c r="K67" s="112">
        <v>-1817475</v>
      </c>
    </row>
    <row r="68" spans="1:920" s="37" customFormat="1">
      <c r="A68" s="45">
        <v>0.4</v>
      </c>
      <c r="B68" s="45">
        <v>1.23</v>
      </c>
      <c r="C68" s="45">
        <f t="shared" si="2"/>
        <v>1.4</v>
      </c>
      <c r="D68" s="45">
        <f t="shared" si="2"/>
        <v>2.23</v>
      </c>
      <c r="E68" s="183" t="s">
        <v>2196</v>
      </c>
      <c r="F68" s="189" t="s">
        <v>2352</v>
      </c>
      <c r="G68" s="185"/>
      <c r="H68" s="185" t="s">
        <v>2336</v>
      </c>
      <c r="I68" s="185">
        <v>540</v>
      </c>
      <c r="J68" s="112">
        <v>0</v>
      </c>
      <c r="K68" s="112">
        <v>0</v>
      </c>
    </row>
    <row r="69" spans="1:920" s="37" customFormat="1">
      <c r="A69" s="45">
        <v>0.41</v>
      </c>
      <c r="B69" s="45">
        <v>1.24</v>
      </c>
      <c r="C69" s="45">
        <f t="shared" si="2"/>
        <v>1.41</v>
      </c>
      <c r="D69" s="45">
        <f t="shared" si="2"/>
        <v>2.2400000000000002</v>
      </c>
      <c r="E69" s="183" t="s">
        <v>2198</v>
      </c>
      <c r="F69" s="189" t="s">
        <v>2354</v>
      </c>
      <c r="G69" s="185"/>
      <c r="H69" s="185" t="s">
        <v>2338</v>
      </c>
      <c r="I69" s="205">
        <v>541</v>
      </c>
      <c r="J69" s="112">
        <v>0</v>
      </c>
      <c r="K69" s="112">
        <v>0</v>
      </c>
    </row>
    <row r="70" spans="1:920" s="37" customFormat="1">
      <c r="A70" s="45">
        <v>0.42</v>
      </c>
      <c r="B70" s="45">
        <v>1.25</v>
      </c>
      <c r="C70" s="45">
        <f t="shared" si="2"/>
        <v>1.42</v>
      </c>
      <c r="D70" s="45">
        <f t="shared" si="2"/>
        <v>2.25</v>
      </c>
      <c r="E70" s="183" t="s">
        <v>2200</v>
      </c>
      <c r="F70" s="189" t="s">
        <v>2355</v>
      </c>
      <c r="G70" s="185"/>
      <c r="H70" s="185" t="s">
        <v>2336</v>
      </c>
      <c r="I70" s="185">
        <v>542</v>
      </c>
      <c r="J70" s="112">
        <v>0</v>
      </c>
      <c r="K70" s="112">
        <v>0</v>
      </c>
    </row>
    <row r="71" spans="1:920" s="37" customFormat="1">
      <c r="A71" s="45">
        <v>0.43</v>
      </c>
      <c r="B71" s="45">
        <v>1.26</v>
      </c>
      <c r="C71" s="45">
        <f t="shared" si="2"/>
        <v>1.43</v>
      </c>
      <c r="D71" s="45">
        <f t="shared" si="2"/>
        <v>2.2599999999999998</v>
      </c>
      <c r="E71" s="183" t="s">
        <v>2202</v>
      </c>
      <c r="F71" s="189" t="s">
        <v>2356</v>
      </c>
      <c r="G71" s="185"/>
      <c r="H71" s="185" t="s">
        <v>2336</v>
      </c>
      <c r="I71" s="205">
        <v>543</v>
      </c>
      <c r="J71" s="112">
        <v>0</v>
      </c>
      <c r="K71" s="112">
        <v>0</v>
      </c>
    </row>
    <row r="72" spans="1:920" ht="7.5" customHeight="1">
      <c r="E72" s="221"/>
      <c r="F72" s="222"/>
      <c r="G72" s="222"/>
      <c r="H72" s="223"/>
      <c r="I72" s="224"/>
      <c r="J72" s="225"/>
      <c r="K72" s="226"/>
    </row>
    <row r="73" spans="1:920" s="150" customFormat="1" ht="21.75" customHeight="1">
      <c r="E73" s="147"/>
      <c r="H73" s="161"/>
      <c r="J73" s="145"/>
      <c r="K73" s="148" t="s">
        <v>2084</v>
      </c>
    </row>
    <row r="74" spans="1:920" ht="30.75" customHeight="1">
      <c r="E74" s="177" t="s">
        <v>1974</v>
      </c>
      <c r="F74" s="178" t="s">
        <v>1969</v>
      </c>
      <c r="G74" s="178" t="s">
        <v>1975</v>
      </c>
      <c r="H74" s="179" t="s">
        <v>2333</v>
      </c>
      <c r="I74" s="179" t="s">
        <v>1976</v>
      </c>
      <c r="J74" s="179" t="str">
        <f>J17</f>
        <v>Od____ do ____tekuće godine</v>
      </c>
      <c r="K74" s="196" t="str">
        <f>K17</f>
        <v>Od____ do ____prethodne godine</v>
      </c>
    </row>
    <row r="75" spans="1:920" s="51" customFormat="1" ht="12.75" customHeight="1">
      <c r="A75" s="49"/>
      <c r="B75" s="49"/>
      <c r="C75" s="49"/>
      <c r="D75" s="49"/>
      <c r="E75" s="180">
        <v>1</v>
      </c>
      <c r="F75" s="181">
        <v>2</v>
      </c>
      <c r="G75" s="181">
        <v>3</v>
      </c>
      <c r="H75" s="181">
        <v>4</v>
      </c>
      <c r="I75" s="182">
        <v>5</v>
      </c>
      <c r="J75" s="182">
        <v>6</v>
      </c>
      <c r="K75" s="182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>
      <c r="A76" s="45">
        <v>0.44</v>
      </c>
      <c r="B76" s="45">
        <v>1.27</v>
      </c>
      <c r="C76" s="45">
        <f t="shared" ref="C76:D91" si="3">IF(LEN(J76)=0,"",1+ABS((J76*A76)/LEN(J76))+A76)</f>
        <v>1.44</v>
      </c>
      <c r="D76" s="45">
        <f t="shared" si="3"/>
        <v>2.27</v>
      </c>
      <c r="E76" s="183" t="s">
        <v>2357</v>
      </c>
      <c r="F76" s="189" t="s">
        <v>2358</v>
      </c>
      <c r="G76" s="185"/>
      <c r="H76" s="185" t="s">
        <v>2338</v>
      </c>
      <c r="I76" s="185">
        <v>544</v>
      </c>
      <c r="J76" s="112">
        <v>0</v>
      </c>
      <c r="K76" s="112">
        <v>0</v>
      </c>
    </row>
    <row r="77" spans="1:920" s="37" customFormat="1">
      <c r="A77" s="45">
        <v>0.45</v>
      </c>
      <c r="B77" s="45">
        <v>1.28</v>
      </c>
      <c r="C77" s="45">
        <f t="shared" si="3"/>
        <v>1.45</v>
      </c>
      <c r="D77" s="45">
        <f t="shared" si="3"/>
        <v>2.2800000000000002</v>
      </c>
      <c r="E77" s="183" t="s">
        <v>2359</v>
      </c>
      <c r="F77" s="189" t="s">
        <v>2360</v>
      </c>
      <c r="G77" s="185"/>
      <c r="H77" s="185" t="s">
        <v>2336</v>
      </c>
      <c r="I77" s="185">
        <v>545</v>
      </c>
      <c r="J77" s="112">
        <v>0</v>
      </c>
      <c r="K77" s="112">
        <v>0</v>
      </c>
    </row>
    <row r="78" spans="1:920" s="37" customFormat="1">
      <c r="A78" s="45">
        <v>0.46</v>
      </c>
      <c r="B78" s="45">
        <v>1.29</v>
      </c>
      <c r="C78" s="45">
        <f t="shared" si="3"/>
        <v>1.46</v>
      </c>
      <c r="D78" s="45">
        <f t="shared" si="3"/>
        <v>2.29</v>
      </c>
      <c r="E78" s="183" t="s">
        <v>2361</v>
      </c>
      <c r="F78" s="189" t="s">
        <v>2499</v>
      </c>
      <c r="G78" s="185"/>
      <c r="H78" s="185" t="s">
        <v>2338</v>
      </c>
      <c r="I78" s="185">
        <v>546</v>
      </c>
      <c r="J78" s="112">
        <v>0</v>
      </c>
      <c r="K78" s="112">
        <v>0</v>
      </c>
    </row>
    <row r="79" spans="1:920" s="37" customFormat="1">
      <c r="A79" s="45">
        <v>0.47</v>
      </c>
      <c r="B79" s="45">
        <v>1.3</v>
      </c>
      <c r="C79" s="45">
        <f t="shared" si="3"/>
        <v>1.47</v>
      </c>
      <c r="D79" s="45">
        <f t="shared" si="3"/>
        <v>2.2999999999999998</v>
      </c>
      <c r="E79" s="183" t="s">
        <v>2363</v>
      </c>
      <c r="F79" s="189" t="s">
        <v>2500</v>
      </c>
      <c r="G79" s="185"/>
      <c r="H79" s="185" t="s">
        <v>2336</v>
      </c>
      <c r="I79" s="185">
        <v>547</v>
      </c>
      <c r="J79" s="112">
        <v>0</v>
      </c>
      <c r="K79" s="112">
        <v>0</v>
      </c>
    </row>
    <row r="80" spans="1:920" s="51" customFormat="1">
      <c r="A80" s="45">
        <v>0.48</v>
      </c>
      <c r="B80" s="45">
        <v>1.31</v>
      </c>
      <c r="C80" s="45">
        <f t="shared" si="3"/>
        <v>427201.48</v>
      </c>
      <c r="D80" s="45">
        <f t="shared" si="3"/>
        <v>327502.31</v>
      </c>
      <c r="E80" s="183" t="s">
        <v>2365</v>
      </c>
      <c r="F80" s="190" t="s">
        <v>2366</v>
      </c>
      <c r="G80" s="237"/>
      <c r="H80" s="237" t="s">
        <v>2338</v>
      </c>
      <c r="I80" s="185">
        <v>548</v>
      </c>
      <c r="J80" s="112">
        <v>-7120000</v>
      </c>
      <c r="K80" s="112">
        <v>-2000000</v>
      </c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>
      <c r="A81" s="45">
        <v>0.49</v>
      </c>
      <c r="B81" s="45">
        <v>1.32</v>
      </c>
      <c r="C81" s="45">
        <f t="shared" si="3"/>
        <v>498527.49</v>
      </c>
      <c r="D81" s="45">
        <f t="shared" si="3"/>
        <v>301716.60571428575</v>
      </c>
      <c r="E81" s="183" t="s">
        <v>2367</v>
      </c>
      <c r="F81" s="190" t="s">
        <v>2368</v>
      </c>
      <c r="G81" s="237"/>
      <c r="H81" s="237" t="s">
        <v>2336</v>
      </c>
      <c r="I81" s="185">
        <v>549</v>
      </c>
      <c r="J81" s="112">
        <v>7121800</v>
      </c>
      <c r="K81" s="112">
        <v>1600000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>
      <c r="A82" s="45">
        <v>0.5</v>
      </c>
      <c r="B82" s="45">
        <v>1.33</v>
      </c>
      <c r="C82" s="45">
        <f t="shared" si="3"/>
        <v>15472.583333333334</v>
      </c>
      <c r="D82" s="45">
        <f t="shared" si="3"/>
        <v>36633.19</v>
      </c>
      <c r="E82" s="183" t="s">
        <v>2369</v>
      </c>
      <c r="F82" s="190" t="s">
        <v>2370</v>
      </c>
      <c r="G82" s="237"/>
      <c r="H82" s="237" t="s">
        <v>2336</v>
      </c>
      <c r="I82" s="185">
        <v>550</v>
      </c>
      <c r="J82" s="112">
        <v>185653</v>
      </c>
      <c r="K82" s="112">
        <v>165252</v>
      </c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>
      <c r="A83" s="45">
        <v>0.51</v>
      </c>
      <c r="B83" s="45">
        <v>1.34</v>
      </c>
      <c r="C83" s="45">
        <f t="shared" si="3"/>
        <v>1.51</v>
      </c>
      <c r="D83" s="45">
        <f t="shared" si="3"/>
        <v>2.34</v>
      </c>
      <c r="E83" s="183" t="s">
        <v>2371</v>
      </c>
      <c r="F83" s="190" t="s">
        <v>2372</v>
      </c>
      <c r="G83" s="237"/>
      <c r="H83" s="237" t="s">
        <v>2336</v>
      </c>
      <c r="I83" s="185">
        <v>551</v>
      </c>
      <c r="J83" s="112">
        <v>0</v>
      </c>
      <c r="K83" s="112">
        <v>0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>
      <c r="A84" s="45">
        <v>0.52</v>
      </c>
      <c r="B84" s="45">
        <v>1.35</v>
      </c>
      <c r="C84" s="45">
        <f t="shared" si="3"/>
        <v>1.52</v>
      </c>
      <c r="D84" s="45">
        <f t="shared" si="3"/>
        <v>2.35</v>
      </c>
      <c r="E84" s="183" t="s">
        <v>2373</v>
      </c>
      <c r="F84" s="190" t="s">
        <v>2374</v>
      </c>
      <c r="G84" s="237"/>
      <c r="H84" s="237" t="s">
        <v>2336</v>
      </c>
      <c r="I84" s="185">
        <v>552</v>
      </c>
      <c r="J84" s="112">
        <v>0</v>
      </c>
      <c r="K84" s="112">
        <v>0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>
      <c r="A85" s="45">
        <v>0.53</v>
      </c>
      <c r="B85" s="45">
        <v>1.36</v>
      </c>
      <c r="C85" s="45">
        <f t="shared" si="3"/>
        <v>22250.172857142858</v>
      </c>
      <c r="D85" s="45">
        <f t="shared" si="3"/>
        <v>544002.36</v>
      </c>
      <c r="E85" s="183" t="s">
        <v>2375</v>
      </c>
      <c r="F85" s="190" t="s">
        <v>2376</v>
      </c>
      <c r="G85" s="237"/>
      <c r="H85" s="237" t="s">
        <v>2338</v>
      </c>
      <c r="I85" s="185">
        <v>553</v>
      </c>
      <c r="J85" s="112">
        <v>-293850</v>
      </c>
      <c r="K85" s="112">
        <v>-3200000</v>
      </c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>
      <c r="A86" s="45">
        <v>0.54</v>
      </c>
      <c r="B86" s="45">
        <v>1.37</v>
      </c>
      <c r="C86" s="45">
        <f t="shared" si="3"/>
        <v>1.54</v>
      </c>
      <c r="D86" s="45">
        <f t="shared" si="3"/>
        <v>2.37</v>
      </c>
      <c r="E86" s="183" t="s">
        <v>2377</v>
      </c>
      <c r="F86" s="190" t="s">
        <v>2378</v>
      </c>
      <c r="G86" s="237"/>
      <c r="H86" s="237" t="s">
        <v>2336</v>
      </c>
      <c r="I86" s="185">
        <v>554</v>
      </c>
      <c r="J86" s="112">
        <v>0</v>
      </c>
      <c r="K86" s="112">
        <v>0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>
      <c r="A87" s="45">
        <v>0.55000000000000004</v>
      </c>
      <c r="B87" s="45">
        <v>1.38</v>
      </c>
      <c r="C87" s="45">
        <f t="shared" si="3"/>
        <v>1.55</v>
      </c>
      <c r="D87" s="45">
        <f t="shared" si="3"/>
        <v>2.38</v>
      </c>
      <c r="E87" s="183" t="s">
        <v>2379</v>
      </c>
      <c r="F87" s="190" t="s">
        <v>2380</v>
      </c>
      <c r="G87" s="237"/>
      <c r="H87" s="237" t="s">
        <v>2338</v>
      </c>
      <c r="I87" s="185">
        <v>555</v>
      </c>
      <c r="J87" s="112">
        <v>0</v>
      </c>
      <c r="K87" s="112">
        <v>0</v>
      </c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>
      <c r="A88" s="45">
        <v>0.56000000000000005</v>
      </c>
      <c r="B88" s="45">
        <v>1.39</v>
      </c>
      <c r="C88" s="45">
        <f t="shared" si="3"/>
        <v>1.56</v>
      </c>
      <c r="D88" s="45">
        <f t="shared" si="3"/>
        <v>2.3899999999999997</v>
      </c>
      <c r="E88" s="183" t="s">
        <v>2381</v>
      </c>
      <c r="F88" s="190" t="s">
        <v>2382</v>
      </c>
      <c r="G88" s="237"/>
      <c r="H88" s="237" t="s">
        <v>2336</v>
      </c>
      <c r="I88" s="185">
        <v>556</v>
      </c>
      <c r="J88" s="112">
        <v>0</v>
      </c>
      <c r="K88" s="112">
        <v>0</v>
      </c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>
      <c r="A89" s="45">
        <v>0.56999999999999995</v>
      </c>
      <c r="B89" s="45">
        <v>1.4</v>
      </c>
      <c r="C89" s="45">
        <f t="shared" si="3"/>
        <v>1.5699999999999998</v>
      </c>
      <c r="D89" s="45">
        <f t="shared" si="3"/>
        <v>2.4</v>
      </c>
      <c r="E89" s="183" t="s">
        <v>2383</v>
      </c>
      <c r="F89" s="189" t="s">
        <v>2384</v>
      </c>
      <c r="G89" s="185"/>
      <c r="H89" s="185" t="s">
        <v>2338</v>
      </c>
      <c r="I89" s="185">
        <v>557</v>
      </c>
      <c r="J89" s="112">
        <v>0</v>
      </c>
      <c r="K89" s="112">
        <v>0</v>
      </c>
    </row>
    <row r="90" spans="1:920" s="37" customFormat="1">
      <c r="A90" s="45">
        <v>0.57999999999999996</v>
      </c>
      <c r="B90" s="45">
        <v>1.41</v>
      </c>
      <c r="C90" s="45">
        <f t="shared" si="3"/>
        <v>1.58</v>
      </c>
      <c r="D90" s="45">
        <f t="shared" si="3"/>
        <v>2.41</v>
      </c>
      <c r="E90" s="183" t="s">
        <v>2385</v>
      </c>
      <c r="F90" s="189" t="s">
        <v>2386</v>
      </c>
      <c r="G90" s="185"/>
      <c r="H90" s="185" t="s">
        <v>2336</v>
      </c>
      <c r="I90" s="185">
        <v>558</v>
      </c>
      <c r="J90" s="112">
        <v>0</v>
      </c>
      <c r="K90" s="112">
        <v>0</v>
      </c>
    </row>
    <row r="91" spans="1:920" s="37" customFormat="1">
      <c r="A91" s="45">
        <v>0.59</v>
      </c>
      <c r="B91" s="45">
        <v>1.42</v>
      </c>
      <c r="C91" s="45">
        <f t="shared" si="3"/>
        <v>18801.841666666667</v>
      </c>
      <c r="D91" s="45">
        <f t="shared" si="3"/>
        <v>26864.275999999998</v>
      </c>
      <c r="E91" s="183" t="s">
        <v>2387</v>
      </c>
      <c r="F91" s="189" t="s">
        <v>2388</v>
      </c>
      <c r="G91" s="185"/>
      <c r="H91" s="185" t="s">
        <v>2336</v>
      </c>
      <c r="I91" s="185">
        <v>559</v>
      </c>
      <c r="J91" s="112">
        <v>191189</v>
      </c>
      <c r="K91" s="112">
        <v>94584</v>
      </c>
    </row>
    <row r="92" spans="1:920" s="37" customFormat="1">
      <c r="A92" s="45">
        <v>0.6</v>
      </c>
      <c r="B92" s="45">
        <v>1.43</v>
      </c>
      <c r="C92" s="45">
        <f t="shared" ref="C92:D96" si="4">IF(LEN(J92)=0,"",1+ABS((J92*A92)/LEN(J92))+A92)</f>
        <v>1.6</v>
      </c>
      <c r="D92" s="45">
        <f t="shared" si="4"/>
        <v>2.4299999999999997</v>
      </c>
      <c r="E92" s="183" t="s">
        <v>2389</v>
      </c>
      <c r="F92" s="189" t="s">
        <v>2390</v>
      </c>
      <c r="G92" s="185"/>
      <c r="H92" s="185" t="s">
        <v>2336</v>
      </c>
      <c r="I92" s="185">
        <v>560</v>
      </c>
      <c r="J92" s="112">
        <v>0</v>
      </c>
      <c r="K92" s="112">
        <v>0</v>
      </c>
    </row>
    <row r="93" spans="1:920" s="37" customFormat="1">
      <c r="A93" s="45">
        <v>0.61</v>
      </c>
      <c r="B93" s="45">
        <v>1.44</v>
      </c>
      <c r="C93" s="45">
        <f t="shared" si="4"/>
        <v>1.6099999999999999</v>
      </c>
      <c r="D93" s="45">
        <f t="shared" si="4"/>
        <v>2.44</v>
      </c>
      <c r="E93" s="183" t="s">
        <v>2391</v>
      </c>
      <c r="F93" s="189" t="s">
        <v>2392</v>
      </c>
      <c r="G93" s="185"/>
      <c r="H93" s="185" t="s">
        <v>2338</v>
      </c>
      <c r="I93" s="185">
        <v>561</v>
      </c>
      <c r="J93" s="112">
        <v>0</v>
      </c>
      <c r="K93" s="112">
        <v>0</v>
      </c>
    </row>
    <row r="94" spans="1:920" s="37" customFormat="1">
      <c r="A94" s="45">
        <v>0.62</v>
      </c>
      <c r="B94" s="45">
        <v>1.45</v>
      </c>
      <c r="C94" s="45">
        <f t="shared" si="4"/>
        <v>1.62</v>
      </c>
      <c r="D94" s="45">
        <f t="shared" si="4"/>
        <v>467896.32142857148</v>
      </c>
      <c r="E94" s="183" t="s">
        <v>2393</v>
      </c>
      <c r="F94" s="189" t="s">
        <v>2394</v>
      </c>
      <c r="G94" s="185"/>
      <c r="H94" s="185" t="s">
        <v>2336</v>
      </c>
      <c r="I94" s="185">
        <v>562</v>
      </c>
      <c r="J94" s="112">
        <v>0</v>
      </c>
      <c r="K94" s="112">
        <v>2258798</v>
      </c>
    </row>
    <row r="95" spans="1:920" s="37" customFormat="1">
      <c r="A95" s="45">
        <v>0.63</v>
      </c>
      <c r="B95" s="45">
        <v>1.46</v>
      </c>
      <c r="C95" s="45">
        <f t="shared" si="4"/>
        <v>1.63</v>
      </c>
      <c r="D95" s="45">
        <f t="shared" si="4"/>
        <v>2.46</v>
      </c>
      <c r="E95" s="183" t="s">
        <v>2395</v>
      </c>
      <c r="F95" s="189" t="s">
        <v>2396</v>
      </c>
      <c r="G95" s="185"/>
      <c r="H95" s="185" t="s">
        <v>2338</v>
      </c>
      <c r="I95" s="185">
        <v>563</v>
      </c>
      <c r="J95" s="112">
        <v>0</v>
      </c>
      <c r="K95" s="112">
        <v>0</v>
      </c>
    </row>
    <row r="96" spans="1:920" s="37" customFormat="1" ht="25.5">
      <c r="A96" s="45">
        <v>0.64</v>
      </c>
      <c r="B96" s="45">
        <v>1.47</v>
      </c>
      <c r="C96" s="45">
        <f t="shared" si="4"/>
        <v>741102.44000000006</v>
      </c>
      <c r="D96" s="45">
        <f t="shared" si="4"/>
        <v>2770699.9566666665</v>
      </c>
      <c r="E96" s="186" t="s">
        <v>2059</v>
      </c>
      <c r="F96" s="193" t="s">
        <v>2501</v>
      </c>
      <c r="G96" s="185"/>
      <c r="H96" s="179" t="s">
        <v>2432</v>
      </c>
      <c r="I96" s="179">
        <v>564</v>
      </c>
      <c r="J96" s="194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>-9263760</v>
      </c>
      <c r="K96" s="194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>-16963454</v>
      </c>
    </row>
    <row r="97" spans="1:11" s="37" customFormat="1">
      <c r="A97" s="45"/>
      <c r="B97" s="45"/>
      <c r="C97" s="45"/>
      <c r="D97" s="45"/>
      <c r="E97" s="186" t="s">
        <v>2009</v>
      </c>
      <c r="F97" s="193" t="s">
        <v>2398</v>
      </c>
      <c r="G97" s="185"/>
      <c r="H97" s="185"/>
      <c r="I97" s="185"/>
      <c r="J97" s="111"/>
      <c r="K97" s="111"/>
    </row>
    <row r="98" spans="1:11" s="37" customFormat="1">
      <c r="A98" s="45">
        <v>0.65</v>
      </c>
      <c r="B98" s="45">
        <v>1.48</v>
      </c>
      <c r="C98" s="45">
        <f t="shared" ref="C98:D110" si="5">IF(LEN(J98)=0,"",1+ABS((J98*A98)/LEN(J98))+A98)</f>
        <v>1.65</v>
      </c>
      <c r="D98" s="45">
        <f t="shared" si="5"/>
        <v>2.48</v>
      </c>
      <c r="E98" s="183" t="s">
        <v>2107</v>
      </c>
      <c r="F98" s="189" t="s">
        <v>2502</v>
      </c>
      <c r="G98" s="185"/>
      <c r="H98" s="185" t="s">
        <v>2336</v>
      </c>
      <c r="I98" s="185">
        <v>565</v>
      </c>
      <c r="J98" s="112">
        <v>0</v>
      </c>
      <c r="K98" s="112">
        <v>0</v>
      </c>
    </row>
    <row r="99" spans="1:11" s="37" customFormat="1">
      <c r="A99" s="45">
        <v>0.66</v>
      </c>
      <c r="B99" s="45">
        <v>1.49</v>
      </c>
      <c r="C99" s="45">
        <f t="shared" si="5"/>
        <v>115703.04250000001</v>
      </c>
      <c r="D99" s="45">
        <f t="shared" si="5"/>
        <v>63678.065714285709</v>
      </c>
      <c r="E99" s="183" t="s">
        <v>2109</v>
      </c>
      <c r="F99" s="189" t="s">
        <v>2400</v>
      </c>
      <c r="G99" s="185"/>
      <c r="H99" s="185" t="s">
        <v>2338</v>
      </c>
      <c r="I99" s="185">
        <v>566</v>
      </c>
      <c r="J99" s="112">
        <v>-1402441</v>
      </c>
      <c r="K99" s="112">
        <v>-299147</v>
      </c>
    </row>
    <row r="100" spans="1:11" s="37" customFormat="1">
      <c r="A100" s="45">
        <v>0.67</v>
      </c>
      <c r="B100" s="45">
        <v>1.5</v>
      </c>
      <c r="C100" s="45">
        <f t="shared" si="5"/>
        <v>1.67</v>
      </c>
      <c r="D100" s="45">
        <f t="shared" si="5"/>
        <v>2.5</v>
      </c>
      <c r="E100" s="183" t="s">
        <v>2163</v>
      </c>
      <c r="F100" s="189" t="s">
        <v>2401</v>
      </c>
      <c r="G100" s="185"/>
      <c r="H100" s="185" t="s">
        <v>2336</v>
      </c>
      <c r="I100" s="185">
        <v>567</v>
      </c>
      <c r="J100" s="112">
        <v>0</v>
      </c>
      <c r="K100" s="112">
        <v>0</v>
      </c>
    </row>
    <row r="101" spans="1:11" s="37" customFormat="1">
      <c r="A101" s="45">
        <v>0.68</v>
      </c>
      <c r="B101" s="45">
        <v>1.51</v>
      </c>
      <c r="C101" s="45">
        <f t="shared" si="5"/>
        <v>664989.40500000014</v>
      </c>
      <c r="D101" s="45">
        <f t="shared" si="5"/>
        <v>1255461.4325000001</v>
      </c>
      <c r="E101" s="183" t="s">
        <v>2402</v>
      </c>
      <c r="F101" s="189" t="s">
        <v>2403</v>
      </c>
      <c r="G101" s="185"/>
      <c r="H101" s="185" t="s">
        <v>2338</v>
      </c>
      <c r="I101" s="185">
        <v>568</v>
      </c>
      <c r="J101" s="112">
        <v>-7823385</v>
      </c>
      <c r="K101" s="112">
        <v>-6651438</v>
      </c>
    </row>
    <row r="102" spans="1:11" s="37" customFormat="1">
      <c r="A102" s="45">
        <v>0.69</v>
      </c>
      <c r="B102" s="45">
        <v>1.52</v>
      </c>
      <c r="C102" s="45">
        <f t="shared" si="5"/>
        <v>6089052.5387500003</v>
      </c>
      <c r="D102" s="45">
        <f t="shared" si="5"/>
        <v>10128339.74</v>
      </c>
      <c r="E102" s="183" t="s">
        <v>2404</v>
      </c>
      <c r="F102" s="189" t="s">
        <v>2405</v>
      </c>
      <c r="G102" s="185"/>
      <c r="H102" s="185" t="s">
        <v>2336</v>
      </c>
      <c r="I102" s="185">
        <v>569</v>
      </c>
      <c r="J102" s="112">
        <v>70597691</v>
      </c>
      <c r="K102" s="112">
        <v>53307038</v>
      </c>
    </row>
    <row r="103" spans="1:11" s="37" customFormat="1">
      <c r="A103" s="45">
        <v>0.7</v>
      </c>
      <c r="B103" s="45">
        <v>1.53</v>
      </c>
      <c r="C103" s="45">
        <f t="shared" si="5"/>
        <v>6382512.1777777774</v>
      </c>
      <c r="D103" s="45">
        <f t="shared" si="5"/>
        <v>8939769.4100000001</v>
      </c>
      <c r="E103" s="183" t="s">
        <v>2406</v>
      </c>
      <c r="F103" s="189" t="s">
        <v>2407</v>
      </c>
      <c r="G103" s="185"/>
      <c r="H103" s="185" t="s">
        <v>2338</v>
      </c>
      <c r="I103" s="185">
        <v>570</v>
      </c>
      <c r="J103" s="112">
        <v>-82060849</v>
      </c>
      <c r="K103" s="112">
        <v>-52586864</v>
      </c>
    </row>
    <row r="104" spans="1:11" s="37" customFormat="1">
      <c r="A104" s="45">
        <v>0.71</v>
      </c>
      <c r="B104" s="45">
        <v>1.54</v>
      </c>
      <c r="C104" s="45">
        <f t="shared" si="5"/>
        <v>80452.824285714276</v>
      </c>
      <c r="D104" s="45">
        <f t="shared" si="5"/>
        <v>194663.82</v>
      </c>
      <c r="E104" s="183" t="s">
        <v>2408</v>
      </c>
      <c r="F104" s="189" t="s">
        <v>2409</v>
      </c>
      <c r="G104" s="185"/>
      <c r="H104" s="185" t="s">
        <v>2338</v>
      </c>
      <c r="I104" s="185">
        <v>571</v>
      </c>
      <c r="J104" s="112">
        <v>-793180</v>
      </c>
      <c r="K104" s="112">
        <v>-884824</v>
      </c>
    </row>
    <row r="105" spans="1:11" s="37" customFormat="1">
      <c r="A105" s="45">
        <v>0.72</v>
      </c>
      <c r="B105" s="45">
        <v>1.55</v>
      </c>
      <c r="C105" s="45">
        <f t="shared" si="5"/>
        <v>94919.679999999993</v>
      </c>
      <c r="D105" s="45">
        <f t="shared" si="5"/>
        <v>233825.47500000001</v>
      </c>
      <c r="E105" s="183" t="s">
        <v>2410</v>
      </c>
      <c r="F105" s="189" t="s">
        <v>2411</v>
      </c>
      <c r="G105" s="185"/>
      <c r="H105" s="185" t="s">
        <v>2338</v>
      </c>
      <c r="I105" s="185">
        <v>572</v>
      </c>
      <c r="J105" s="112">
        <v>-1054644</v>
      </c>
      <c r="K105" s="112">
        <v>-1206828</v>
      </c>
    </row>
    <row r="106" spans="1:11" s="37" customFormat="1">
      <c r="A106" s="45">
        <v>0.73</v>
      </c>
      <c r="B106" s="45">
        <v>1.56</v>
      </c>
      <c r="C106" s="45">
        <f t="shared" si="5"/>
        <v>12721.667142857143</v>
      </c>
      <c r="D106" s="45">
        <f t="shared" si="5"/>
        <v>19220.460000000003</v>
      </c>
      <c r="E106" s="183" t="s">
        <v>2412</v>
      </c>
      <c r="F106" s="189" t="s">
        <v>2413</v>
      </c>
      <c r="G106" s="185"/>
      <c r="H106" s="185" t="s">
        <v>2338</v>
      </c>
      <c r="I106" s="185">
        <v>573</v>
      </c>
      <c r="J106" s="112">
        <v>-121972</v>
      </c>
      <c r="K106" s="112">
        <v>-73915</v>
      </c>
    </row>
    <row r="107" spans="1:11" s="37" customFormat="1">
      <c r="A107" s="45">
        <v>0.74</v>
      </c>
      <c r="B107" s="45">
        <v>1.57</v>
      </c>
      <c r="C107" s="45">
        <f t="shared" si="5"/>
        <v>1.74</v>
      </c>
      <c r="D107" s="45">
        <f t="shared" si="5"/>
        <v>2.5700000000000003</v>
      </c>
      <c r="E107" s="183" t="s">
        <v>2414</v>
      </c>
      <c r="F107" s="189" t="s">
        <v>2415</v>
      </c>
      <c r="G107" s="185"/>
      <c r="H107" s="185" t="s">
        <v>2336</v>
      </c>
      <c r="I107" s="185">
        <v>574</v>
      </c>
      <c r="J107" s="112">
        <v>0</v>
      </c>
      <c r="K107" s="112">
        <v>0</v>
      </c>
    </row>
    <row r="108" spans="1:11" s="37" customFormat="1">
      <c r="A108" s="45">
        <v>0.75</v>
      </c>
      <c r="B108" s="45">
        <v>1.58</v>
      </c>
      <c r="C108" s="45">
        <f t="shared" si="5"/>
        <v>1.75</v>
      </c>
      <c r="D108" s="45">
        <f t="shared" si="5"/>
        <v>2.58</v>
      </c>
      <c r="E108" s="183" t="s">
        <v>2418</v>
      </c>
      <c r="F108" s="189" t="s">
        <v>2419</v>
      </c>
      <c r="G108" s="185"/>
      <c r="H108" s="185" t="s">
        <v>2338</v>
      </c>
      <c r="I108" s="185">
        <v>575</v>
      </c>
      <c r="J108" s="112">
        <v>0</v>
      </c>
      <c r="K108" s="112">
        <v>0</v>
      </c>
    </row>
    <row r="109" spans="1:11" s="37" customFormat="1">
      <c r="A109" s="45">
        <v>0.76</v>
      </c>
      <c r="B109" s="45">
        <v>1.59</v>
      </c>
      <c r="C109" s="45">
        <f t="shared" si="5"/>
        <v>1.76</v>
      </c>
      <c r="D109" s="45">
        <f t="shared" si="5"/>
        <v>2.59</v>
      </c>
      <c r="E109" s="183" t="s">
        <v>2420</v>
      </c>
      <c r="F109" s="189" t="s">
        <v>2421</v>
      </c>
      <c r="G109" s="185"/>
      <c r="H109" s="185" t="s">
        <v>2336</v>
      </c>
      <c r="I109" s="185">
        <v>576</v>
      </c>
      <c r="J109" s="112">
        <v>0</v>
      </c>
      <c r="K109" s="112">
        <v>0</v>
      </c>
    </row>
    <row r="110" spans="1:11" s="37" customFormat="1">
      <c r="A110" s="45">
        <v>0.77</v>
      </c>
      <c r="B110" s="45">
        <v>1.6</v>
      </c>
      <c r="C110" s="45">
        <f t="shared" si="5"/>
        <v>2382.61</v>
      </c>
      <c r="D110" s="45">
        <f t="shared" si="5"/>
        <v>17843.666666666668</v>
      </c>
      <c r="E110" s="183" t="s">
        <v>2422</v>
      </c>
      <c r="F110" s="189" t="s">
        <v>2423</v>
      </c>
      <c r="G110" s="185"/>
      <c r="H110" s="185" t="s">
        <v>2338</v>
      </c>
      <c r="I110" s="185">
        <v>577</v>
      </c>
      <c r="J110" s="112">
        <v>-18552</v>
      </c>
      <c r="K110" s="112">
        <v>-66904</v>
      </c>
    </row>
    <row r="111" spans="1:11" ht="7.5" customHeight="1">
      <c r="E111" s="221"/>
      <c r="F111" s="222"/>
      <c r="G111" s="222"/>
      <c r="H111" s="223"/>
      <c r="I111" s="224"/>
      <c r="J111" s="225"/>
      <c r="K111" s="226"/>
    </row>
    <row r="112" spans="1:11" s="150" customFormat="1" ht="16.5" customHeight="1">
      <c r="E112" s="147"/>
      <c r="H112" s="161"/>
      <c r="J112" s="145"/>
      <c r="K112" s="148" t="s">
        <v>2130</v>
      </c>
    </row>
    <row r="113" spans="1:920" ht="30.75" customHeight="1">
      <c r="E113" s="177" t="s">
        <v>1974</v>
      </c>
      <c r="F113" s="178" t="s">
        <v>1969</v>
      </c>
      <c r="G113" s="178" t="s">
        <v>1975</v>
      </c>
      <c r="H113" s="179" t="s">
        <v>2333</v>
      </c>
      <c r="I113" s="179" t="s">
        <v>1976</v>
      </c>
      <c r="J113" s="179" t="str">
        <f>J17</f>
        <v>Od____ do ____tekuće godine</v>
      </c>
      <c r="K113" s="196" t="str">
        <f>K17</f>
        <v>Od____ do ____prethodne godine</v>
      </c>
    </row>
    <row r="114" spans="1:920" s="51" customFormat="1" ht="12.75" customHeight="1">
      <c r="A114" s="49"/>
      <c r="B114" s="49"/>
      <c r="C114" s="49"/>
      <c r="D114" s="49"/>
      <c r="E114" s="180">
        <v>1</v>
      </c>
      <c r="F114" s="181">
        <v>2</v>
      </c>
      <c r="G114" s="181">
        <v>3</v>
      </c>
      <c r="H114" s="181">
        <v>4</v>
      </c>
      <c r="I114" s="182">
        <v>5</v>
      </c>
      <c r="J114" s="182">
        <v>6</v>
      </c>
      <c r="K114" s="182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5.5">
      <c r="A115" s="45">
        <v>0.78</v>
      </c>
      <c r="B115" s="45">
        <v>1.61</v>
      </c>
      <c r="C115" s="45">
        <f t="shared" ref="C115:D119" si="6">IF(LEN(J115)=0,"",1+ABS((J115*A115)/LEN(J115))+A115)</f>
        <v>1965370.5533333335</v>
      </c>
      <c r="D115" s="45">
        <f t="shared" si="6"/>
        <v>1703157.6125000003</v>
      </c>
      <c r="E115" s="186" t="s">
        <v>2061</v>
      </c>
      <c r="F115" s="193" t="s">
        <v>2503</v>
      </c>
      <c r="G115" s="185"/>
      <c r="H115" s="179" t="s">
        <v>2432</v>
      </c>
      <c r="I115" s="179">
        <v>578</v>
      </c>
      <c r="J115" s="194">
        <f>IFERROR(IF(AND(J98,J99,J100,J101,J102,J103,J104,J105,J106,J107,J108,J109,J110)="","",SUM(J98,J99,J100,J101,J102,J103,J104,J105,J106,J107,J108,J109,J110)),"")</f>
        <v>-22677332</v>
      </c>
      <c r="K115" s="194">
        <f>IFERROR(IF(AND(K98,K99,K100,K101,K102,K103,K104,K105,K106,K107,K108,K109,K110)="","",SUM(K98,K99,K100,K101,K102,K103,K104,K105,K106,K107,K108,K109,K110)),"")</f>
        <v>-8462882</v>
      </c>
    </row>
    <row r="116" spans="1:920" s="37" customFormat="1" ht="25.5">
      <c r="A116" s="45">
        <v>0.79</v>
      </c>
      <c r="B116" s="45">
        <v>1.62</v>
      </c>
      <c r="C116" s="45">
        <f t="shared" si="6"/>
        <v>271225.67625000002</v>
      </c>
      <c r="D116" s="45">
        <f t="shared" si="6"/>
        <v>979233.37428571435</v>
      </c>
      <c r="E116" s="186" t="s">
        <v>2012</v>
      </c>
      <c r="F116" s="193" t="s">
        <v>2504</v>
      </c>
      <c r="G116" s="185"/>
      <c r="H116" s="179" t="s">
        <v>2432</v>
      </c>
      <c r="I116" s="179">
        <v>579</v>
      </c>
      <c r="J116" s="194">
        <f>IFERROR(IF(AND(J61,J96,J115)="","",SUM(J61,J96,J115)),"")</f>
        <v>-2746571</v>
      </c>
      <c r="K116" s="194">
        <f>IFERROR(IF(AND(K61,K96,K115)="","",SUM(K61,K96,K115)),"")</f>
        <v>4231244</v>
      </c>
    </row>
    <row r="117" spans="1:920" s="37" customFormat="1">
      <c r="A117" s="45">
        <v>0.8</v>
      </c>
      <c r="B117" s="45">
        <v>1.63</v>
      </c>
      <c r="C117" s="45">
        <f t="shared" si="6"/>
        <v>1995314.1</v>
      </c>
      <c r="D117" s="45">
        <f t="shared" si="6"/>
        <v>3203335.4762499998</v>
      </c>
      <c r="E117" s="186" t="s">
        <v>2024</v>
      </c>
      <c r="F117" s="193" t="s">
        <v>2426</v>
      </c>
      <c r="G117" s="185"/>
      <c r="H117" s="179" t="s">
        <v>2432</v>
      </c>
      <c r="I117" s="179">
        <v>580</v>
      </c>
      <c r="J117" s="114">
        <v>19953123</v>
      </c>
      <c r="K117" s="114">
        <v>15721879</v>
      </c>
    </row>
    <row r="118" spans="1:920" s="37" customFormat="1" ht="25.5">
      <c r="A118" s="45">
        <v>0.81</v>
      </c>
      <c r="B118" s="45">
        <v>1.64</v>
      </c>
      <c r="C118" s="45">
        <f t="shared" si="6"/>
        <v>1.81</v>
      </c>
      <c r="D118" s="45">
        <f t="shared" si="6"/>
        <v>2.6399999999999997</v>
      </c>
      <c r="E118" s="186" t="s">
        <v>2027</v>
      </c>
      <c r="F118" s="193" t="s">
        <v>2427</v>
      </c>
      <c r="G118" s="185"/>
      <c r="H118" s="179" t="s">
        <v>2432</v>
      </c>
      <c r="I118" s="179">
        <v>581</v>
      </c>
      <c r="J118" s="114">
        <v>0</v>
      </c>
      <c r="K118" s="114">
        <v>0</v>
      </c>
    </row>
    <row r="119" spans="1:920" s="37" customFormat="1">
      <c r="A119" s="45">
        <v>0.82</v>
      </c>
      <c r="B119" s="45">
        <v>1.65</v>
      </c>
      <c r="C119" s="45">
        <f t="shared" si="6"/>
        <v>1763673.4</v>
      </c>
      <c r="D119" s="45">
        <f t="shared" si="6"/>
        <v>4115334.2687499998</v>
      </c>
      <c r="E119" s="186" t="s">
        <v>2029</v>
      </c>
      <c r="F119" s="193" t="s">
        <v>2428</v>
      </c>
      <c r="G119" s="185"/>
      <c r="H119" s="179" t="s">
        <v>2432</v>
      </c>
      <c r="I119" s="179">
        <v>582</v>
      </c>
      <c r="J119" s="194">
        <f>IFERROR(IF(AND(J116,J117,J118)="","",SUM(J116,J117,J118)),"")</f>
        <v>17206552</v>
      </c>
      <c r="K119" s="194">
        <f>IFERROR(IF(AND(K116,K117,K118)="","",SUM(K116,K117,K118)),"")</f>
        <v>19953123</v>
      </c>
    </row>
    <row r="120" spans="1:920" s="37" customFormat="1">
      <c r="A120" s="45"/>
      <c r="B120" s="45"/>
      <c r="C120" s="45">
        <f>IF(ISERROR(ABS(LOG(ABS(SUM(C21:C119)),EXP(3)))),"",ABS(LOG(ABS(SUM(C21:C119)),EXP(3))))</f>
        <v>5.6704660722531059</v>
      </c>
      <c r="D120" s="45">
        <f>IF(ISERROR(ABS(LOG(ABS(SUM(D21:D119)),EXP(3)))),"",ABS(LOG(ABS(SUM(D21:D119)),EXP(3))))</f>
        <v>5.9088778045969894</v>
      </c>
      <c r="E120" s="53"/>
      <c r="F120" s="52"/>
      <c r="G120" s="52"/>
      <c r="H120" s="52"/>
      <c r="I120" s="52"/>
      <c r="J120" s="38"/>
    </row>
    <row r="121" spans="1:920" s="146" customFormat="1" ht="12.75">
      <c r="C121" s="153" t="str">
        <f>IF(ISERROR(IF(ISERROR(MID(C120,FIND(".",C120,1)+11,13)),MID(C120,FIND(",",C120,1)+11,13),MID(C120,FIND(".",C120,1)+11,13))),"",IF(ISERROR(MID(C120,FIND(".",C120,1)+11,13)),MID(C120,FIND(",",C120,1)+11,13),MID(C120,FIND(".",C120,1)+11,13)))</f>
        <v>5311</v>
      </c>
      <c r="D121" s="153" t="str">
        <f>IF(ISERROR(IF(ISERROR(MID(D120,FIND(".",D120,1)+11,13)),MID(D120,FIND(",",D120,1)+11,13),MID(D120,FIND(".",D120,1)+11,13))),"",IF(ISERROR(MID(D120,FIND(".",D120,1)+11,13)),MID(D120,FIND(",",D120,1)+11,13),MID(D120,FIND(".",D120,1)+11,13)))</f>
        <v>9699</v>
      </c>
      <c r="E121" s="156"/>
      <c r="F121" s="115"/>
      <c r="G121" s="157"/>
      <c r="H121" s="157"/>
      <c r="I121" s="115"/>
      <c r="J121" s="195"/>
      <c r="K121" s="158"/>
    </row>
    <row r="122" spans="1:920" s="37" customFormat="1">
      <c r="A122" s="45"/>
      <c r="B122" s="45"/>
      <c r="C122" s="45"/>
      <c r="D122" s="45"/>
      <c r="E122" s="146" t="s">
        <v>2149</v>
      </c>
      <c r="F122" s="115"/>
      <c r="G122" s="154"/>
      <c r="H122" s="159"/>
      <c r="I122" s="115"/>
      <c r="J122" s="160" t="s">
        <v>2151</v>
      </c>
      <c r="K122" s="154" t="s">
        <v>2150</v>
      </c>
    </row>
    <row r="123" spans="1:920" s="37" customFormat="1">
      <c r="A123" s="45"/>
      <c r="B123" s="45"/>
      <c r="C123" s="45"/>
      <c r="D123" s="45"/>
      <c r="E123" s="315" t="str">
        <f>OP!C45</f>
        <v>Sarajevo, 14.03.2025</v>
      </c>
      <c r="F123" s="315"/>
      <c r="G123" s="159"/>
      <c r="H123" s="115"/>
      <c r="I123" s="115"/>
      <c r="J123" s="195"/>
      <c r="K123" s="275" t="str">
        <f>OP!AJ45</f>
        <v>Adnan Hadžić</v>
      </c>
    </row>
    <row r="124" spans="1:920" s="37" customFormat="1" ht="90" customHeight="1">
      <c r="A124" s="45"/>
      <c r="B124" s="45"/>
      <c r="C124" s="45"/>
      <c r="D124" s="45"/>
      <c r="E124" s="53"/>
      <c r="F124" s="52"/>
      <c r="G124" s="240"/>
      <c r="H124" s="52"/>
      <c r="I124" s="52"/>
      <c r="J124" s="38"/>
    </row>
    <row r="125" spans="1:920" s="37" customFormat="1" ht="90" customHeight="1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>
      <c r="E128" s="231"/>
      <c r="G128" s="232"/>
      <c r="H128" s="232"/>
    </row>
    <row r="129" spans="5:12" s="150" customFormat="1" ht="12.75">
      <c r="E129" s="147">
        <f>E37</f>
        <v>0</v>
      </c>
      <c r="H129" s="161"/>
      <c r="J129" s="145"/>
      <c r="K129" s="148" t="s">
        <v>2152</v>
      </c>
    </row>
    <row r="130" spans="5:12">
      <c r="L130" s="57"/>
    </row>
  </sheetData>
  <sheetProtection sheet="1" objects="1" scenarios="1"/>
  <protectedRanges>
    <protectedRange sqref="J17:K17" name="Range2"/>
    <protectedRange sqref="E15:K15" name="Range1"/>
  </protectedRanges>
  <mergeCells count="11">
    <mergeCell ref="E123:F123"/>
    <mergeCell ref="E13:K13"/>
    <mergeCell ref="E14:K14"/>
    <mergeCell ref="E15:K15"/>
    <mergeCell ref="E5:H5"/>
    <mergeCell ref="E12:K12"/>
    <mergeCell ref="E1:H1"/>
    <mergeCell ref="E3:H3"/>
    <mergeCell ref="E7:H7"/>
    <mergeCell ref="E9:H9"/>
    <mergeCell ref="E11:H11"/>
  </mergeCells>
  <conditionalFormatting sqref="E1 I1 E2:I2 K2:K4 E3 I3 E4:I4 I5 E5:E9 H6:I6 K6:K8 I7 H8:I8 I9 E10:J10 E11 I11:J11">
    <cfRule type="expression" dxfId="36" priority="13">
      <formula>OR(LEFT(#REF!,5)="Reviz",LEFT(#REF!,6)="Izjava")</formula>
    </cfRule>
  </conditionalFormatting>
  <conditionalFormatting sqref="E37 E129">
    <cfRule type="containsText" dxfId="35" priority="28" operator="containsText" text="Obrazac prazan">
      <formula>NOT(ISERROR(SEARCH("Obrazac prazan",E37)))</formula>
    </cfRule>
  </conditionalFormatting>
  <conditionalFormatting sqref="E73:E76">
    <cfRule type="containsText" dxfId="34" priority="26" operator="containsText" text="Obrazac prazan">
      <formula>NOT(ISERROR(SEARCH("Obrazac prazan",E73)))</formula>
    </cfRule>
  </conditionalFormatting>
  <conditionalFormatting sqref="E112:E114">
    <cfRule type="containsText" dxfId="33" priority="23" operator="containsText" text="Obrazac prazan">
      <formula>NOT(ISERROR(SEARCH("Obrazac prazan",E112)))</formula>
    </cfRule>
  </conditionalFormatting>
  <conditionalFormatting sqref="E113">
    <cfRule type="containsText" dxfId="32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1" priority="22">
      <formula>OR(LEFT(#REF!,5)="Reviz",LEFT(#REF!,6)="Izjava")</formula>
    </cfRule>
  </conditionalFormatting>
  <conditionalFormatting sqref="E12:K15">
    <cfRule type="expression" dxfId="30" priority="11">
      <formula>OR(LEFT(#REF!,5)="Reviz",LEFT(#REF!,6)="Izjava")</formula>
    </cfRule>
    <cfRule type="expression" dxfId="29" priority="12">
      <formula>OR(LEFT(#REF!,5)="Reviz",LEFT(#REF!,6)="Izjava")</formula>
    </cfRule>
  </conditionalFormatting>
  <conditionalFormatting sqref="E17:K35">
    <cfRule type="expression" dxfId="28" priority="9">
      <formula>OR(LEFT(#REF!,5)="Reviz",LEFT(#REF!,6)="Izjava")</formula>
    </cfRule>
  </conditionalFormatting>
  <conditionalFormatting sqref="E38:K112">
    <cfRule type="expression" dxfId="27" priority="3">
      <formula>OR(LEFT(#REF!,5)="Reviz",LEFT(#REF!,6)="Izjava")</formula>
    </cfRule>
  </conditionalFormatting>
  <conditionalFormatting sqref="E114:K122 E123 G123:K123">
    <cfRule type="expression" dxfId="26" priority="18">
      <formula>OR(LEFT(#REF!,5)="Reviz",LEFT(#REF!,6)="Izjava")</formula>
    </cfRule>
  </conditionalFormatting>
  <conditionalFormatting sqref="G124">
    <cfRule type="expression" dxfId="25" priority="17">
      <formula>OR(LEFT(#REF!,5)="Reviz",LEFT(#REF!,6)="Izjava")</formula>
    </cfRule>
  </conditionalFormatting>
  <conditionalFormatting sqref="J113:K113">
    <cfRule type="expression" dxfId="24" priority="1">
      <formula>OR(LEFT(#REF!,5)="Reviz",LEFT(#REF!,6)="Izjava")</formula>
    </cfRule>
  </conditionalFormatting>
  <conditionalFormatting sqref="K2:K4 K6:K11">
    <cfRule type="expression" dxfId="23" priority="14">
      <formula>OR(LEFT(#REF!,5)="Reviz",LEFT(#REF!,6)="Izjava")</formula>
    </cfRule>
  </conditionalFormatting>
  <conditionalFormatting sqref="K16">
    <cfRule type="expression" dxfId="22" priority="21">
      <formula>OR(LEFT(#REF!,5)="Reviz",LEFT(#REF!,6)="Izjava")</formula>
    </cfRule>
  </conditionalFormatting>
  <conditionalFormatting sqref="K17">
    <cfRule type="containsText" dxfId="21" priority="10" operator="containsText" text="_____">
      <formula>NOT(ISERROR(SEARCH("_____",K17)))</formula>
    </cfRule>
  </conditionalFormatting>
  <conditionalFormatting sqref="K38">
    <cfRule type="containsText" dxfId="20" priority="8" operator="containsText" text="_____">
      <formula>NOT(ISERROR(SEARCH("_____",K38)))</formula>
    </cfRule>
  </conditionalFormatting>
  <conditionalFormatting sqref="K74">
    <cfRule type="containsText" dxfId="19" priority="4" operator="containsText" text="_____">
      <formula>NOT(ISERROR(SEARCH("_____",K74)))</formula>
    </cfRule>
  </conditionalFormatting>
  <conditionalFormatting sqref="K113">
    <cfRule type="containsText" dxfId="18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>
      <formula1>-9.99999E+307</formula1>
      <formula2>0</formula2>
    </dataValidation>
    <dataValidation type="whole" allowBlank="1" showInputMessage="1" showErrorMessage="1" errorTitle="Greška u vrijednosti" error="Vrijednost mora biti ≥ 0" sqref="J101:K101">
      <formula1>-9.99999E+307</formula1>
      <formula2>0</formula2>
    </dataValidation>
    <dataValidation type="whole" allowBlank="1" showInputMessage="1" showErrorMessage="1" errorTitle="Greška u vrijednosti" error="Vrijednost mora biti ≤ 0" sqref="J102:K102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9">
    <tabColor rgb="FF0F932E"/>
  </sheetPr>
  <dimension ref="A1:AKO57"/>
  <sheetViews>
    <sheetView showGridLines="0" view="pageLayout" topLeftCell="U28" zoomScale="50" zoomScaleNormal="40" zoomScaleSheetLayoutView="70" zoomScalePageLayoutView="50" workbookViewId="0">
      <selection activeCell="AF42" sqref="AF42"/>
    </sheetView>
  </sheetViews>
  <sheetFormatPr defaultColWidth="9.85546875" defaultRowHeight="20.25"/>
  <cols>
    <col min="1" max="20" width="9.85546875" style="64" hidden="1" customWidth="1"/>
    <col min="21" max="21" width="3.28515625" style="65" customWidth="1"/>
    <col min="22" max="22" width="134.140625" style="65" customWidth="1"/>
    <col min="23" max="23" width="8.85546875" style="65" customWidth="1"/>
    <col min="24" max="33" width="23.7109375" style="65" customWidth="1"/>
    <col min="34" max="977" width="9.85546875" style="65" customWidth="1"/>
    <col min="978" max="978" width="9.85546875" style="36" customWidth="1"/>
    <col min="979" max="16384" width="9.85546875" style="36"/>
  </cols>
  <sheetData>
    <row r="1" spans="1:977" ht="22.5">
      <c r="V1" s="323" t="str">
        <f>BS!E1</f>
        <v>Bosnalijek dd</v>
      </c>
      <c r="W1" s="323"/>
      <c r="X1" s="323"/>
    </row>
    <row r="2" spans="1:977" s="61" customFormat="1" ht="3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66"/>
      <c r="V2" s="257" t="s">
        <v>2539</v>
      </c>
      <c r="Y2" s="62"/>
      <c r="Z2" s="165"/>
      <c r="AC2" s="60"/>
      <c r="AD2" s="60"/>
      <c r="AE2" s="60"/>
      <c r="AF2" s="60"/>
      <c r="AG2" s="255" t="s">
        <v>2541</v>
      </c>
    </row>
    <row r="3" spans="1:977" s="61" customFormat="1" ht="23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V3" s="323" t="str">
        <f>BS!E3</f>
        <v>Jukićeva 53, 71000 Sarajevo</v>
      </c>
      <c r="W3" s="323"/>
      <c r="X3" s="323"/>
      <c r="Y3" s="323"/>
      <c r="AC3" s="60"/>
      <c r="AD3" s="60"/>
      <c r="AE3" s="60"/>
      <c r="AF3" s="60"/>
      <c r="AG3" s="256" t="s">
        <v>2549</v>
      </c>
    </row>
    <row r="4" spans="1:977" s="61" customFormat="1" ht="26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258" t="s">
        <v>2540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977" s="61" customFormat="1" ht="25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323" t="str">
        <f>BS!E5</f>
        <v>21.20</v>
      </c>
      <c r="W5" s="323"/>
      <c r="X5" s="323"/>
      <c r="Y5" s="323"/>
      <c r="Z5" s="60"/>
      <c r="AA5" s="60"/>
      <c r="AB5" s="60"/>
      <c r="AC5" s="60"/>
      <c r="AD5" s="60"/>
      <c r="AE5" s="60"/>
      <c r="AF5" s="60"/>
      <c r="AG5" s="60"/>
      <c r="AH5" s="60"/>
    </row>
    <row r="6" spans="1:977" s="61" customFormat="1" ht="24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258" t="s">
        <v>7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977" s="61" customFormat="1" ht="24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3"/>
      <c r="V7" s="323">
        <f>BS!E7</f>
        <v>200598340009</v>
      </c>
      <c r="W7" s="323"/>
      <c r="X7" s="323"/>
      <c r="Y7" s="323"/>
      <c r="Z7" s="60"/>
      <c r="AA7" s="60"/>
      <c r="AB7" s="60"/>
      <c r="AC7" s="321"/>
      <c r="AD7" s="321"/>
      <c r="AE7" s="321"/>
      <c r="AF7" s="321"/>
      <c r="AG7" s="321"/>
      <c r="AH7" s="60"/>
    </row>
    <row r="8" spans="1:977" s="164" customFormat="1" ht="21" customHeight="1">
      <c r="U8" s="167"/>
      <c r="V8" s="258" t="s">
        <v>1970</v>
      </c>
      <c r="W8" s="168"/>
      <c r="Y8" s="168"/>
      <c r="AG8" s="169"/>
      <c r="AH8" s="170"/>
      <c r="AI8" s="170"/>
      <c r="AJ8" s="170"/>
      <c r="AK8" s="170"/>
    </row>
    <row r="9" spans="1:977" s="164" customFormat="1" ht="23.25" customHeight="1">
      <c r="U9" s="167"/>
      <c r="V9" s="323">
        <f>BS!E9</f>
        <v>4200598340009</v>
      </c>
      <c r="W9" s="323"/>
      <c r="X9" s="323"/>
      <c r="Y9" s="323"/>
      <c r="AG9" s="169"/>
      <c r="AH9" s="170"/>
      <c r="AI9" s="170"/>
      <c r="AJ9" s="170"/>
      <c r="AK9" s="170"/>
    </row>
    <row r="10" spans="1:977" s="164" customFormat="1" ht="21.75" customHeight="1">
      <c r="U10" s="167"/>
      <c r="V10" s="258" t="s">
        <v>1965</v>
      </c>
      <c r="W10" s="168"/>
      <c r="Y10" s="168"/>
      <c r="AG10" s="169"/>
      <c r="AH10" s="170"/>
      <c r="AI10" s="170"/>
      <c r="AJ10" s="170"/>
      <c r="AK10" s="170"/>
    </row>
    <row r="11" spans="1:977" s="164" customFormat="1" ht="21.75" customHeight="1">
      <c r="U11" s="167"/>
      <c r="V11" s="332"/>
      <c r="W11" s="332"/>
      <c r="X11" s="332"/>
      <c r="Y11" s="332"/>
      <c r="AG11" s="169"/>
      <c r="AH11" s="170"/>
      <c r="AI11" s="170"/>
      <c r="AJ11" s="170"/>
      <c r="AK11" s="170"/>
    </row>
    <row r="12" spans="1:977" ht="25.5">
      <c r="U12" s="322" t="s">
        <v>2505</v>
      </c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</row>
    <row r="13" spans="1:977" ht="22.5">
      <c r="U13" s="320" t="s">
        <v>2604</v>
      </c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</row>
    <row r="14" spans="1:977" ht="22.5"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</row>
    <row r="15" spans="1:977" s="69" customFormat="1" ht="39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324" t="s">
        <v>2506</v>
      </c>
      <c r="V15" s="324"/>
      <c r="W15" s="325" t="s">
        <v>1976</v>
      </c>
      <c r="X15" s="324" t="s">
        <v>2507</v>
      </c>
      <c r="Y15" s="324"/>
      <c r="Z15" s="324"/>
      <c r="AA15" s="324"/>
      <c r="AB15" s="324"/>
      <c r="AC15" s="324"/>
      <c r="AD15" s="326" t="s">
        <v>2508</v>
      </c>
      <c r="AE15" s="326" t="s">
        <v>2509</v>
      </c>
      <c r="AF15" s="326" t="s">
        <v>2510</v>
      </c>
      <c r="AG15" s="326" t="s">
        <v>2511</v>
      </c>
      <c r="AH15" s="6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  <row r="16" spans="1:977" s="67" customFormat="1" ht="67.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24"/>
      <c r="V16" s="324"/>
      <c r="W16" s="325"/>
      <c r="X16" s="120" t="s">
        <v>2100</v>
      </c>
      <c r="Y16" s="326" t="s">
        <v>2105</v>
      </c>
      <c r="Z16" s="324" t="s">
        <v>2512</v>
      </c>
      <c r="AA16" s="326" t="s">
        <v>2513</v>
      </c>
      <c r="AB16" s="326" t="s">
        <v>2514</v>
      </c>
      <c r="AC16" s="326" t="s">
        <v>2515</v>
      </c>
      <c r="AD16" s="326"/>
      <c r="AE16" s="326"/>
      <c r="AF16" s="326"/>
      <c r="AG16" s="326"/>
    </row>
    <row r="17" spans="1:977" s="67" customFormat="1" ht="9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24"/>
      <c r="V17" s="324"/>
      <c r="W17" s="325"/>
      <c r="X17" s="121" t="s">
        <v>138</v>
      </c>
      <c r="Y17" s="326"/>
      <c r="Z17" s="324"/>
      <c r="AA17" s="326"/>
      <c r="AB17" s="326"/>
      <c r="AC17" s="326"/>
      <c r="AD17" s="326"/>
      <c r="AE17" s="326"/>
      <c r="AF17" s="326"/>
      <c r="AG17" s="326"/>
    </row>
    <row r="18" spans="1:977" s="69" customFormat="1" ht="61.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24"/>
      <c r="V18" s="324"/>
      <c r="W18" s="325"/>
      <c r="X18" s="122" t="s">
        <v>2516</v>
      </c>
      <c r="Y18" s="326"/>
      <c r="Z18" s="324"/>
      <c r="AA18" s="326"/>
      <c r="AB18" s="326"/>
      <c r="AC18" s="326"/>
      <c r="AD18" s="326"/>
      <c r="AE18" s="326"/>
      <c r="AF18" s="326"/>
      <c r="AG18" s="326"/>
      <c r="AH18" s="67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</row>
    <row r="19" spans="1:977" s="69" customFormat="1" ht="12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24"/>
      <c r="V19" s="324"/>
      <c r="W19" s="325"/>
      <c r="X19" s="121" t="s">
        <v>138</v>
      </c>
      <c r="Y19" s="326"/>
      <c r="Z19" s="324"/>
      <c r="AA19" s="326"/>
      <c r="AB19" s="326"/>
      <c r="AC19" s="326"/>
      <c r="AD19" s="326"/>
      <c r="AE19" s="326"/>
      <c r="AF19" s="326"/>
      <c r="AG19" s="326"/>
      <c r="AH19" s="67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</row>
    <row r="20" spans="1:977" s="69" customFormat="1" ht="66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24"/>
      <c r="V20" s="324"/>
      <c r="W20" s="325"/>
      <c r="X20" s="123" t="s">
        <v>2517</v>
      </c>
      <c r="Y20" s="326"/>
      <c r="Z20" s="324"/>
      <c r="AA20" s="326"/>
      <c r="AB20" s="326"/>
      <c r="AC20" s="326"/>
      <c r="AD20" s="326"/>
      <c r="AE20" s="326"/>
      <c r="AF20" s="326"/>
      <c r="AG20" s="326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</row>
    <row r="21" spans="1:977" s="71" customFormat="1" ht="27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28">
        <v>1</v>
      </c>
      <c r="V21" s="328"/>
      <c r="W21" s="124">
        <v>2</v>
      </c>
      <c r="X21" s="124">
        <v>3</v>
      </c>
      <c r="Y21" s="124">
        <v>4</v>
      </c>
      <c r="Z21" s="124">
        <v>5</v>
      </c>
      <c r="AA21" s="124">
        <v>6</v>
      </c>
      <c r="AB21" s="124">
        <v>7</v>
      </c>
      <c r="AC21" s="124">
        <v>8</v>
      </c>
      <c r="AD21" s="124">
        <v>9</v>
      </c>
      <c r="AE21" s="124">
        <v>10</v>
      </c>
      <c r="AF21" s="124">
        <v>11</v>
      </c>
      <c r="AG21" s="124">
        <v>12</v>
      </c>
    </row>
    <row r="22" spans="1:977" s="72" customFormat="1" ht="28.5" customHeight="1">
      <c r="A22" s="70">
        <v>0.01</v>
      </c>
      <c r="B22" s="70">
        <v>0.26</v>
      </c>
      <c r="C22" s="70">
        <v>0.51</v>
      </c>
      <c r="D22" s="70">
        <v>0.76000000000000023</v>
      </c>
      <c r="E22" s="70">
        <v>1.02</v>
      </c>
      <c r="F22" s="70">
        <v>1.2700000000000002</v>
      </c>
      <c r="G22" s="70">
        <v>1.5200000000000005</v>
      </c>
      <c r="H22" s="70">
        <v>1.7700000000000007</v>
      </c>
      <c r="I22" s="70">
        <v>2.0200000000000005</v>
      </c>
      <c r="J22" s="70">
        <v>2.2699999999999951</v>
      </c>
      <c r="K22" s="45">
        <f t="shared" ref="K22:T37" si="0">IF(LEN(X22)=0,"",1+ABS((X22*A22)/LEN(X22))+A22)</f>
        <v>112057.04124999999</v>
      </c>
      <c r="L22" s="45">
        <f t="shared" si="0"/>
        <v>318151.4485714286</v>
      </c>
      <c r="M22" s="45">
        <f t="shared" si="0"/>
        <v>2921092.81</v>
      </c>
      <c r="N22" s="45">
        <f t="shared" si="0"/>
        <v>1.7600000000000002</v>
      </c>
      <c r="O22" s="45">
        <f t="shared" si="0"/>
        <v>2.02</v>
      </c>
      <c r="P22" s="45">
        <f t="shared" si="0"/>
        <v>2.2700000000000005</v>
      </c>
      <c r="Q22" s="45">
        <f t="shared" si="0"/>
        <v>10917378.960000003</v>
      </c>
      <c r="R22" s="45">
        <f t="shared" si="0"/>
        <v>39626629.626666687</v>
      </c>
      <c r="S22" s="45" t="str">
        <f t="shared" si="0"/>
        <v/>
      </c>
      <c r="T22" s="45" t="str">
        <f t="shared" si="0"/>
        <v/>
      </c>
      <c r="U22" s="329" t="s">
        <v>2595</v>
      </c>
      <c r="V22" s="329"/>
      <c r="W22" s="119">
        <v>901</v>
      </c>
      <c r="X22" s="125">
        <v>89644825</v>
      </c>
      <c r="Y22" s="126">
        <v>8565582</v>
      </c>
      <c r="Z22" s="126">
        <v>45821040</v>
      </c>
      <c r="AA22" s="126">
        <v>0</v>
      </c>
      <c r="AB22" s="126">
        <v>0</v>
      </c>
      <c r="AC22" s="126">
        <v>0</v>
      </c>
      <c r="AD22" s="126">
        <v>57459876</v>
      </c>
      <c r="AE22" s="143">
        <f>IFERROR(IF(AND(X22,Y22,Z22,AA22,AB22,AC22,AD22)="","",SUM(X22,Y22,Z22,AA22,AB22,AC22,AD22)),"")</f>
        <v>201491323</v>
      </c>
      <c r="AF22" s="126"/>
      <c r="AG22" s="143" t="str">
        <f>IFERROR(IF(AND(AE22,AF22)="","",IF(#REF!="Konsolidovani",SUM(AE22,AF22),"")),"")</f>
        <v/>
      </c>
    </row>
    <row r="23" spans="1:977" s="71" customFormat="1" ht="28.5" customHeight="1">
      <c r="A23" s="70">
        <v>0.02</v>
      </c>
      <c r="B23" s="70">
        <v>0.27</v>
      </c>
      <c r="C23" s="70">
        <v>0.52</v>
      </c>
      <c r="D23" s="70">
        <v>0.77000000000000024</v>
      </c>
      <c r="E23" s="70">
        <v>1.03</v>
      </c>
      <c r="F23" s="70">
        <v>1.2800000000000002</v>
      </c>
      <c r="G23" s="70">
        <v>1.5300000000000005</v>
      </c>
      <c r="H23" s="70">
        <v>1.7800000000000007</v>
      </c>
      <c r="I23" s="70">
        <v>2.0300000000000002</v>
      </c>
      <c r="J23" s="70">
        <v>2.2799999999999949</v>
      </c>
      <c r="K23" s="45">
        <f t="shared" si="0"/>
        <v>1.02</v>
      </c>
      <c r="L23" s="45">
        <f t="shared" si="0"/>
        <v>1.27</v>
      </c>
      <c r="M23" s="45">
        <f t="shared" si="0"/>
        <v>1.52</v>
      </c>
      <c r="N23" s="45">
        <f t="shared" si="0"/>
        <v>1.7700000000000002</v>
      </c>
      <c r="O23" s="45">
        <f t="shared" si="0"/>
        <v>2.0300000000000002</v>
      </c>
      <c r="P23" s="45">
        <f t="shared" si="0"/>
        <v>2.2800000000000002</v>
      </c>
      <c r="Q23" s="45">
        <f t="shared" si="0"/>
        <v>2.5300000000000002</v>
      </c>
      <c r="R23" s="45">
        <f t="shared" si="0"/>
        <v>2.7800000000000007</v>
      </c>
      <c r="S23" s="45" t="str">
        <f t="shared" si="0"/>
        <v/>
      </c>
      <c r="T23" s="45" t="str">
        <f t="shared" si="0"/>
        <v/>
      </c>
      <c r="U23" s="327" t="s">
        <v>2518</v>
      </c>
      <c r="V23" s="327"/>
      <c r="W23" s="128">
        <v>902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44">
        <f>IFERROR(IF(AND(X23,Y23,Z23,AA23,AB23,AC23,AD23)="","",SUM(X23,Y23,Z23,AA23,AB23,AC23,AD23)),"")</f>
        <v>0</v>
      </c>
      <c r="AF23" s="129"/>
      <c r="AG23" s="143" t="str">
        <f>IFERROR(IF(AND(AE23,AF23)="","",IF(#REF!="Konsolidovani",SUM(AE23,AF23),"")),"")</f>
        <v/>
      </c>
    </row>
    <row r="24" spans="1:977" s="71" customFormat="1" ht="28.5" customHeight="1">
      <c r="A24" s="70">
        <v>0.03</v>
      </c>
      <c r="B24" s="70">
        <v>0.28000000000000003</v>
      </c>
      <c r="C24" s="70">
        <v>0.53</v>
      </c>
      <c r="D24" s="70">
        <v>0.78000000000000025</v>
      </c>
      <c r="E24" s="70">
        <v>1.04</v>
      </c>
      <c r="F24" s="70">
        <v>1.2900000000000003</v>
      </c>
      <c r="G24" s="70">
        <v>1.5400000000000005</v>
      </c>
      <c r="H24" s="70">
        <v>1.7900000000000007</v>
      </c>
      <c r="I24" s="70">
        <v>2.04</v>
      </c>
      <c r="J24" s="70">
        <v>2.2899999999999947</v>
      </c>
      <c r="K24" s="45">
        <f t="shared" si="0"/>
        <v>1.03</v>
      </c>
      <c r="L24" s="45">
        <f t="shared" si="0"/>
        <v>1.28</v>
      </c>
      <c r="M24" s="45">
        <f t="shared" si="0"/>
        <v>1.53</v>
      </c>
      <c r="N24" s="45">
        <f t="shared" si="0"/>
        <v>1.7800000000000002</v>
      </c>
      <c r="O24" s="45">
        <f t="shared" si="0"/>
        <v>2.04</v>
      </c>
      <c r="P24" s="45">
        <f t="shared" si="0"/>
        <v>2.29</v>
      </c>
      <c r="Q24" s="45">
        <f t="shared" si="0"/>
        <v>2.5400000000000005</v>
      </c>
      <c r="R24" s="45">
        <f t="shared" si="0"/>
        <v>2.7900000000000009</v>
      </c>
      <c r="S24" s="45" t="str">
        <f t="shared" si="0"/>
        <v/>
      </c>
      <c r="T24" s="45" t="str">
        <f t="shared" si="0"/>
        <v/>
      </c>
      <c r="U24" s="327" t="s">
        <v>2519</v>
      </c>
      <c r="V24" s="327"/>
      <c r="W24" s="128">
        <v>903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44">
        <f>IFERROR(IF(AND(X24,Y24,Z24,AA24,AB24,AC24,AD24)="","",SUM(X24,Y24,Z24,AA24,AB24,AC24,AD24)),"")</f>
        <v>0</v>
      </c>
      <c r="AF24" s="129"/>
      <c r="AG24" s="143" t="str">
        <f>IFERROR(IF(AND(AE24,AF24)="","",IF(#REF!="Konsolidovani",SUM(AE24,AF24),"")),"")</f>
        <v/>
      </c>
    </row>
    <row r="25" spans="1:977" s="72" customFormat="1" ht="28.5" customHeight="1">
      <c r="A25" s="70">
        <v>0.04</v>
      </c>
      <c r="B25" s="70">
        <v>0.28999999999999998</v>
      </c>
      <c r="C25" s="70">
        <v>0.54</v>
      </c>
      <c r="D25" s="70">
        <v>0.79000000000000026</v>
      </c>
      <c r="E25" s="70">
        <v>1.05</v>
      </c>
      <c r="F25" s="70">
        <v>1.3000000000000003</v>
      </c>
      <c r="G25" s="70">
        <v>1.5500000000000005</v>
      </c>
      <c r="H25" s="70">
        <v>1.8000000000000007</v>
      </c>
      <c r="I25" s="70">
        <v>2.0499999999999998</v>
      </c>
      <c r="J25" s="70">
        <v>2.2999999999999945</v>
      </c>
      <c r="K25" s="45">
        <f t="shared" si="0"/>
        <v>448225.16499999998</v>
      </c>
      <c r="L25" s="45">
        <f t="shared" si="0"/>
        <v>354861.11571428564</v>
      </c>
      <c r="M25" s="45">
        <f t="shared" si="0"/>
        <v>3092921.74</v>
      </c>
      <c r="N25" s="45">
        <f t="shared" si="0"/>
        <v>1.7900000000000003</v>
      </c>
      <c r="O25" s="45">
        <f t="shared" si="0"/>
        <v>2.0499999999999998</v>
      </c>
      <c r="P25" s="45">
        <f t="shared" si="0"/>
        <v>2.3000000000000003</v>
      </c>
      <c r="Q25" s="45">
        <f t="shared" si="0"/>
        <v>11132853.525000004</v>
      </c>
      <c r="R25" s="45">
        <f t="shared" si="0"/>
        <v>40298267.400000013</v>
      </c>
      <c r="S25" s="45" t="str">
        <f t="shared" si="0"/>
        <v/>
      </c>
      <c r="T25" s="45" t="str">
        <f t="shared" si="0"/>
        <v/>
      </c>
      <c r="U25" s="330" t="s">
        <v>2550</v>
      </c>
      <c r="V25" s="330"/>
      <c r="W25" s="119">
        <v>904</v>
      </c>
      <c r="X25" s="143">
        <f>IFERROR(IF(AND(X22,X23,X24)="","",SUM(X22,X23,X24)),"")</f>
        <v>89644825</v>
      </c>
      <c r="Y25" s="143">
        <f t="shared" ref="Y25:AF25" si="1">IFERROR(IF(AND(Y22,Y23,Y24)="","",SUM(Y22,Y23,Y24)),"")</f>
        <v>8565582</v>
      </c>
      <c r="Z25" s="143">
        <f t="shared" si="1"/>
        <v>45821040</v>
      </c>
      <c r="AA25" s="143">
        <f t="shared" si="1"/>
        <v>0</v>
      </c>
      <c r="AB25" s="143">
        <f t="shared" si="1"/>
        <v>0</v>
      </c>
      <c r="AC25" s="143">
        <f t="shared" si="1"/>
        <v>0</v>
      </c>
      <c r="AD25" s="143">
        <f t="shared" si="1"/>
        <v>57459876</v>
      </c>
      <c r="AE25" s="143">
        <f>IFERROR(IF(AND(X25,Y25,Z25,AA25,AB25,AC25,AD25)="","",SUM(X25,Y25,Z25,AA25,AB25,AC25,AD25)),"")</f>
        <v>201491323</v>
      </c>
      <c r="AF25" s="143" t="str">
        <f t="shared" si="1"/>
        <v/>
      </c>
      <c r="AG25" s="143" t="str">
        <f>IFERROR(IF(AND(AE25,AF25)="","",IF(#REF!="Konsolidovani",SUM(AE25,AF25),"")),"")</f>
        <v/>
      </c>
    </row>
    <row r="26" spans="1:977" s="72" customFormat="1" ht="28.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30"/>
      <c r="V26" s="131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977" s="71" customFormat="1" ht="28.5" customHeight="1">
      <c r="A27" s="70">
        <v>0.05</v>
      </c>
      <c r="B27" s="70">
        <v>0.3</v>
      </c>
      <c r="C27" s="70">
        <v>0.55000000000000004</v>
      </c>
      <c r="D27" s="70">
        <v>0.80000000000000027</v>
      </c>
      <c r="E27" s="70">
        <v>1.06</v>
      </c>
      <c r="F27" s="70">
        <v>1.3100000000000003</v>
      </c>
      <c r="G27" s="70">
        <v>1.5600000000000005</v>
      </c>
      <c r="H27" s="70">
        <v>1.8100000000000007</v>
      </c>
      <c r="I27" s="70">
        <v>2.0599999999999996</v>
      </c>
      <c r="J27" s="70">
        <v>2.3099999999999943</v>
      </c>
      <c r="K27" s="45">
        <f t="shared" si="0"/>
        <v>1.05</v>
      </c>
      <c r="L27" s="45">
        <f t="shared" si="0"/>
        <v>1.3</v>
      </c>
      <c r="M27" s="45">
        <f t="shared" si="0"/>
        <v>1.55</v>
      </c>
      <c r="N27" s="45">
        <f t="shared" si="0"/>
        <v>1.8000000000000003</v>
      </c>
      <c r="O27" s="45">
        <f t="shared" si="0"/>
        <v>2.06</v>
      </c>
      <c r="P27" s="45">
        <f t="shared" si="0"/>
        <v>2.3100000000000005</v>
      </c>
      <c r="Q27" s="45">
        <f t="shared" si="0"/>
        <v>2243499.790000001</v>
      </c>
      <c r="R27" s="45">
        <f t="shared" si="0"/>
        <v>2603034.852500001</v>
      </c>
      <c r="S27" s="45" t="str">
        <f t="shared" si="0"/>
        <v/>
      </c>
      <c r="T27" s="45" t="str">
        <f t="shared" si="0"/>
        <v/>
      </c>
      <c r="U27" s="327" t="s">
        <v>2520</v>
      </c>
      <c r="V27" s="327"/>
      <c r="W27" s="128">
        <v>905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11505114</v>
      </c>
      <c r="AE27" s="144">
        <f>IFERROR(IF(AND(X27,Y27,Z27,AA27,AB27,AC27,AD27)="","",SUM(X27,Y27,Z27,AA27,AB27,AC27,AD27)),"")</f>
        <v>11505114</v>
      </c>
      <c r="AF27" s="129"/>
      <c r="AG27" s="144" t="str">
        <f>IFERROR(IF(AND(AE27,AF27)="","",IF(#REF!="Konsolidovani",SUM(AE27,AF27),"")),"")</f>
        <v/>
      </c>
    </row>
    <row r="28" spans="1:977" s="71" customFormat="1" ht="28.5" customHeight="1">
      <c r="A28" s="70">
        <v>0.06</v>
      </c>
      <c r="B28" s="70">
        <v>0.31</v>
      </c>
      <c r="C28" s="70">
        <v>0.56000000000000005</v>
      </c>
      <c r="D28" s="70">
        <v>0.81000000000000028</v>
      </c>
      <c r="E28" s="70">
        <v>1.07</v>
      </c>
      <c r="F28" s="70">
        <v>1.3200000000000003</v>
      </c>
      <c r="G28" s="70">
        <v>1.5700000000000005</v>
      </c>
      <c r="H28" s="70">
        <v>1.8200000000000007</v>
      </c>
      <c r="I28" s="70">
        <v>2.0699999999999994</v>
      </c>
      <c r="J28" s="70">
        <v>2.3199999999999941</v>
      </c>
      <c r="K28" s="45">
        <f t="shared" si="0"/>
        <v>1.06</v>
      </c>
      <c r="L28" s="45">
        <f t="shared" si="0"/>
        <v>1.31</v>
      </c>
      <c r="M28" s="45">
        <f t="shared" si="0"/>
        <v>1.56</v>
      </c>
      <c r="N28" s="45">
        <f t="shared" si="0"/>
        <v>1.8100000000000003</v>
      </c>
      <c r="O28" s="45">
        <f t="shared" si="0"/>
        <v>2.0700000000000003</v>
      </c>
      <c r="P28" s="45">
        <f t="shared" si="0"/>
        <v>2.3200000000000003</v>
      </c>
      <c r="Q28" s="45">
        <f t="shared" si="0"/>
        <v>2.5700000000000003</v>
      </c>
      <c r="R28" s="45">
        <f t="shared" si="0"/>
        <v>2.8200000000000007</v>
      </c>
      <c r="S28" s="45" t="str">
        <f t="shared" si="0"/>
        <v/>
      </c>
      <c r="T28" s="45" t="str">
        <f t="shared" si="0"/>
        <v/>
      </c>
      <c r="U28" s="327" t="s">
        <v>2521</v>
      </c>
      <c r="V28" s="327"/>
      <c r="W28" s="128">
        <v>906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44">
        <f>IFERROR(IF(AND(X28,Y28,Z28,AA28,AB28,AC28,AD28)="","",SUM(X28,Y28,Z28,AA28,AB28,AC28,AD28)),"")</f>
        <v>0</v>
      </c>
      <c r="AF28" s="129"/>
      <c r="AG28" s="144" t="str">
        <f>IFERROR(IF(AND(AE28,AF28)="","",IF(#REF!="Konsolidovani",SUM(AE28,AF28),"")),"")</f>
        <v/>
      </c>
    </row>
    <row r="29" spans="1:977" s="72" customFormat="1" ht="28.5" customHeight="1">
      <c r="A29" s="70">
        <v>7.0000000000000007E-2</v>
      </c>
      <c r="B29" s="70">
        <v>0.32</v>
      </c>
      <c r="C29" s="70">
        <v>0.57000000000000006</v>
      </c>
      <c r="D29" s="70">
        <v>0.82000000000000028</v>
      </c>
      <c r="E29" s="70">
        <v>1.08</v>
      </c>
      <c r="F29" s="70">
        <v>1.3300000000000003</v>
      </c>
      <c r="G29" s="70">
        <v>1.5800000000000005</v>
      </c>
      <c r="H29" s="70">
        <v>1.8300000000000007</v>
      </c>
      <c r="I29" s="70">
        <v>2.0799999999999992</v>
      </c>
      <c r="J29" s="70">
        <v>2.3299999999999939</v>
      </c>
      <c r="K29" s="45">
        <f t="shared" si="0"/>
        <v>1.07</v>
      </c>
      <c r="L29" s="45">
        <f t="shared" si="0"/>
        <v>1.32</v>
      </c>
      <c r="M29" s="45">
        <f t="shared" si="0"/>
        <v>1.57</v>
      </c>
      <c r="N29" s="45">
        <f t="shared" si="0"/>
        <v>1.8200000000000003</v>
      </c>
      <c r="O29" s="45">
        <f t="shared" si="0"/>
        <v>2.08</v>
      </c>
      <c r="P29" s="45">
        <f t="shared" si="0"/>
        <v>2.33</v>
      </c>
      <c r="Q29" s="45">
        <f t="shared" si="0"/>
        <v>2272262.5950000007</v>
      </c>
      <c r="R29" s="45">
        <f t="shared" si="0"/>
        <v>2631797.6575000011</v>
      </c>
      <c r="S29" s="45" t="str">
        <f t="shared" si="0"/>
        <v/>
      </c>
      <c r="T29" s="45" t="str">
        <f t="shared" si="0"/>
        <v/>
      </c>
      <c r="U29" s="330" t="s">
        <v>2522</v>
      </c>
      <c r="V29" s="327"/>
      <c r="W29" s="119">
        <v>907</v>
      </c>
      <c r="X29" s="143">
        <f>IFERROR(IF(AND(X27,X28)="","",SUM(X27,X28)),"")</f>
        <v>0</v>
      </c>
      <c r="Y29" s="143">
        <f t="shared" ref="Y29:AF29" si="2">IFERROR(IF(AND(Y27,Y28)="","",SUM(Y27,Y28)),"")</f>
        <v>0</v>
      </c>
      <c r="Z29" s="143">
        <f t="shared" si="2"/>
        <v>0</v>
      </c>
      <c r="AA29" s="143">
        <f t="shared" si="2"/>
        <v>0</v>
      </c>
      <c r="AB29" s="143">
        <f t="shared" si="2"/>
        <v>0</v>
      </c>
      <c r="AC29" s="143">
        <f t="shared" si="2"/>
        <v>0</v>
      </c>
      <c r="AD29" s="143">
        <f t="shared" si="2"/>
        <v>11505114</v>
      </c>
      <c r="AE29" s="143">
        <f>IFERROR(IF(AND(X29,Y29,Z29,AA29,AB29,AC29,AD29)="","",SUM(X29,Y29,Z29,AA29,AB29,AC29,AD29)),"")</f>
        <v>11505114</v>
      </c>
      <c r="AF29" s="143" t="str">
        <f t="shared" si="2"/>
        <v/>
      </c>
      <c r="AG29" s="144" t="str">
        <f>IFERROR(IF(AND(AE29,AF29)="","",IF(#REF!="Konsolidovani",SUM(AE29,AF29),"")),"")</f>
        <v/>
      </c>
      <c r="AH29" s="71"/>
    </row>
    <row r="30" spans="1:977" s="72" customFormat="1" ht="28.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5"/>
      <c r="V30" s="136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71"/>
    </row>
    <row r="31" spans="1:977" s="71" customFormat="1" ht="28.5" customHeight="1">
      <c r="A31" s="70">
        <v>0.08</v>
      </c>
      <c r="B31" s="70">
        <v>0.33</v>
      </c>
      <c r="C31" s="70">
        <v>0.58000000000000007</v>
      </c>
      <c r="D31" s="70">
        <v>0.83000000000000029</v>
      </c>
      <c r="E31" s="70">
        <v>1.0900000000000001</v>
      </c>
      <c r="F31" s="70">
        <v>1.3400000000000003</v>
      </c>
      <c r="G31" s="70">
        <v>1.5900000000000005</v>
      </c>
      <c r="H31" s="70">
        <v>1.8400000000000007</v>
      </c>
      <c r="I31" s="70">
        <v>2.089999999999999</v>
      </c>
      <c r="J31" s="70">
        <v>2.3399999999999936</v>
      </c>
      <c r="K31" s="45">
        <f t="shared" si="0"/>
        <v>1.08</v>
      </c>
      <c r="L31" s="45">
        <f t="shared" si="0"/>
        <v>1.33</v>
      </c>
      <c r="M31" s="45">
        <f t="shared" si="0"/>
        <v>1.58</v>
      </c>
      <c r="N31" s="45">
        <f t="shared" si="0"/>
        <v>1.8300000000000003</v>
      </c>
      <c r="O31" s="45">
        <f t="shared" si="0"/>
        <v>2.09</v>
      </c>
      <c r="P31" s="45">
        <f t="shared" si="0"/>
        <v>2.3400000000000003</v>
      </c>
      <c r="Q31" s="45">
        <f t="shared" si="0"/>
        <v>2.5900000000000007</v>
      </c>
      <c r="R31" s="45">
        <f t="shared" si="0"/>
        <v>2.8400000000000007</v>
      </c>
      <c r="S31" s="45" t="str">
        <f t="shared" si="0"/>
        <v/>
      </c>
      <c r="T31" s="45" t="str">
        <f t="shared" si="0"/>
        <v/>
      </c>
      <c r="U31" s="327" t="s">
        <v>2523</v>
      </c>
      <c r="V31" s="327"/>
      <c r="W31" s="128">
        <v>908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44">
        <f>IFERROR(IF(AND(X31,Y31,Z31,AA31,AB31,AC31,AD31)="","",SUM(X31,Y31,Z31,AA31,AB31,AC31,AD31)),"")</f>
        <v>0</v>
      </c>
      <c r="AF31" s="129"/>
      <c r="AG31" s="144" t="str">
        <f>IFERROR(IF(AND(AE31,AF31)="","",IF(#REF!="Konsolidovani",SUM(AE31,AF31),"")),"")</f>
        <v/>
      </c>
    </row>
    <row r="32" spans="1:977" s="71" customFormat="1" ht="28.5" customHeight="1">
      <c r="A32" s="70">
        <v>0.09</v>
      </c>
      <c r="B32" s="70">
        <v>0.34</v>
      </c>
      <c r="C32" s="70">
        <v>0.59000000000000008</v>
      </c>
      <c r="D32" s="70">
        <v>0.8400000000000003</v>
      </c>
      <c r="E32" s="70">
        <v>1.1000000000000001</v>
      </c>
      <c r="F32" s="70">
        <v>1.3500000000000003</v>
      </c>
      <c r="G32" s="70">
        <v>1.6000000000000005</v>
      </c>
      <c r="H32" s="70">
        <v>1.8500000000000008</v>
      </c>
      <c r="I32" s="70">
        <v>2.0999999999999988</v>
      </c>
      <c r="J32" s="70">
        <v>2.3499999999999934</v>
      </c>
      <c r="K32" s="45">
        <f t="shared" si="0"/>
        <v>4730.8857142857141</v>
      </c>
      <c r="L32" s="45">
        <f t="shared" si="0"/>
        <v>13318.362857142858</v>
      </c>
      <c r="M32" s="45">
        <f t="shared" si="0"/>
        <v>1.59</v>
      </c>
      <c r="N32" s="45">
        <f t="shared" si="0"/>
        <v>1.8400000000000003</v>
      </c>
      <c r="O32" s="45">
        <f t="shared" si="0"/>
        <v>2.1</v>
      </c>
      <c r="P32" s="45">
        <f t="shared" si="0"/>
        <v>2.3500000000000005</v>
      </c>
      <c r="Q32" s="45">
        <f t="shared" si="0"/>
        <v>171215.13333333339</v>
      </c>
      <c r="R32" s="45">
        <f t="shared" si="0"/>
        <v>2.8500000000000005</v>
      </c>
      <c r="S32" s="45" t="str">
        <f t="shared" si="0"/>
        <v/>
      </c>
      <c r="T32" s="45" t="str">
        <f t="shared" si="0"/>
        <v/>
      </c>
      <c r="U32" s="327" t="s">
        <v>2524</v>
      </c>
      <c r="V32" s="327"/>
      <c r="W32" s="128">
        <v>909</v>
      </c>
      <c r="X32" s="129">
        <v>-367873</v>
      </c>
      <c r="Y32" s="129">
        <v>-274174</v>
      </c>
      <c r="Z32" s="129">
        <v>0</v>
      </c>
      <c r="AA32" s="129">
        <v>0</v>
      </c>
      <c r="AB32" s="129">
        <v>0</v>
      </c>
      <c r="AC32" s="129">
        <v>0</v>
      </c>
      <c r="AD32" s="129">
        <v>642047</v>
      </c>
      <c r="AE32" s="144">
        <f>IFERROR(IF(AND(X32,Y32,Z32,AA32,AB32,AC32,AD32)="","",SUM(X32,Y32,Z32,AA32,AB32,AC32,AD32)),"")</f>
        <v>0</v>
      </c>
      <c r="AF32" s="129"/>
      <c r="AG32" s="144" t="str">
        <f>IFERROR(IF(AND(AE32,AF32)="","",IF(#REF!="Konsolidovani",SUM(AE32,AF32),"")),"")</f>
        <v/>
      </c>
    </row>
    <row r="33" spans="1:33" s="71" customFormat="1" ht="28.5" customHeight="1">
      <c r="A33" s="70">
        <v>0.1</v>
      </c>
      <c r="B33" s="70">
        <v>0.35</v>
      </c>
      <c r="C33" s="70">
        <v>0.60000000000000009</v>
      </c>
      <c r="D33" s="70">
        <v>0.85000000000000031</v>
      </c>
      <c r="E33" s="70">
        <v>1.1100000000000001</v>
      </c>
      <c r="F33" s="70">
        <v>1.3600000000000003</v>
      </c>
      <c r="G33" s="70">
        <v>1.6100000000000005</v>
      </c>
      <c r="H33" s="70">
        <v>1.8600000000000008</v>
      </c>
      <c r="I33" s="70">
        <v>2.1099999999999985</v>
      </c>
      <c r="J33" s="70">
        <v>2.3599999999999932</v>
      </c>
      <c r="K33" s="45" t="str">
        <f t="shared" si="0"/>
        <v/>
      </c>
      <c r="L33" s="45" t="str">
        <f t="shared" si="0"/>
        <v/>
      </c>
      <c r="M33" s="45">
        <f t="shared" si="0"/>
        <v>1.6</v>
      </c>
      <c r="N33" s="45">
        <f t="shared" si="0"/>
        <v>1.8500000000000003</v>
      </c>
      <c r="O33" s="45">
        <f t="shared" si="0"/>
        <v>2.1100000000000003</v>
      </c>
      <c r="P33" s="45">
        <f t="shared" si="0"/>
        <v>2.3600000000000003</v>
      </c>
      <c r="Q33" s="45" t="str">
        <f t="shared" si="0"/>
        <v/>
      </c>
      <c r="R33" s="45">
        <f t="shared" si="0"/>
        <v>2.8600000000000008</v>
      </c>
      <c r="S33" s="45" t="str">
        <f t="shared" si="0"/>
        <v/>
      </c>
      <c r="T33" s="45" t="str">
        <f t="shared" si="0"/>
        <v/>
      </c>
      <c r="U33" s="327" t="s">
        <v>2525</v>
      </c>
      <c r="V33" s="327"/>
      <c r="W33" s="128">
        <v>910</v>
      </c>
      <c r="X33" s="129"/>
      <c r="Y33" s="129"/>
      <c r="Z33" s="129">
        <v>0</v>
      </c>
      <c r="AA33" s="129">
        <v>0</v>
      </c>
      <c r="AB33" s="129">
        <v>0</v>
      </c>
      <c r="AC33" s="129">
        <v>0</v>
      </c>
      <c r="AD33" s="129"/>
      <c r="AE33" s="144">
        <f>IFERROR(IF(AND(X33,Y33,Z33,AA33,AB33,AC33,AD33)="","",SUM(X33,Y33,Z33,AA33,AB33,AC33,AD33)),"")</f>
        <v>0</v>
      </c>
      <c r="AF33" s="129"/>
      <c r="AG33" s="144" t="str">
        <f>IFERROR(IF(AND(AE33,AF33)="","",IF(#REF!="Konsolidovani",SUM(AE33,AF33),"")),"")</f>
        <v/>
      </c>
    </row>
    <row r="34" spans="1:33" s="71" customFormat="1" ht="28.5" customHeight="1">
      <c r="A34" s="70">
        <v>0.11</v>
      </c>
      <c r="B34" s="70">
        <v>0.36</v>
      </c>
      <c r="C34" s="70">
        <v>0.6100000000000001</v>
      </c>
      <c r="D34" s="70">
        <v>0.86000000000000032</v>
      </c>
      <c r="E34" s="70">
        <v>1.1200000000000001</v>
      </c>
      <c r="F34" s="70">
        <v>1.3700000000000003</v>
      </c>
      <c r="G34" s="70">
        <v>1.6200000000000006</v>
      </c>
      <c r="H34" s="70">
        <v>1.8700000000000008</v>
      </c>
      <c r="I34" s="70">
        <v>2.1199999999999983</v>
      </c>
      <c r="J34" s="70">
        <v>2.369999999999993</v>
      </c>
      <c r="K34" s="45">
        <f t="shared" si="0"/>
        <v>1.1100000000000001</v>
      </c>
      <c r="L34" s="45">
        <f t="shared" si="0"/>
        <v>1.3599999999999999</v>
      </c>
      <c r="M34" s="45">
        <f t="shared" si="0"/>
        <v>1.61</v>
      </c>
      <c r="N34" s="45">
        <f t="shared" si="0"/>
        <v>1.8600000000000003</v>
      </c>
      <c r="O34" s="45">
        <f t="shared" si="0"/>
        <v>2.12</v>
      </c>
      <c r="P34" s="45">
        <f t="shared" si="0"/>
        <v>2.37</v>
      </c>
      <c r="Q34" s="45">
        <f t="shared" si="0"/>
        <v>2013147.4600000009</v>
      </c>
      <c r="R34" s="45">
        <f t="shared" si="0"/>
        <v>2323818.2100000009</v>
      </c>
      <c r="S34" s="45" t="str">
        <f t="shared" si="0"/>
        <v/>
      </c>
      <c r="T34" s="45" t="str">
        <f t="shared" si="0"/>
        <v/>
      </c>
      <c r="U34" s="327" t="s">
        <v>2526</v>
      </c>
      <c r="V34" s="327"/>
      <c r="W34" s="128">
        <v>911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-9941456</v>
      </c>
      <c r="AE34" s="144">
        <f>IFERROR(IF(AND(X34,Y34,Z34,AA34,AB34,AC34,AD34)="","",SUM(X34,Y34,Z34,AA34,AB34,AC34,AD34)),"")</f>
        <v>-9941456</v>
      </c>
      <c r="AF34" s="129"/>
      <c r="AG34" s="144" t="str">
        <f>IFERROR(IF(AND(AE34,AF34)="","",IF(#REF!="Konsolidovani",SUM(AE34,AF34),"")),"")</f>
        <v/>
      </c>
    </row>
    <row r="35" spans="1:33" s="72" customFormat="1" ht="28.5" customHeight="1">
      <c r="A35" s="70">
        <v>0.12</v>
      </c>
      <c r="B35" s="70">
        <v>0.37</v>
      </c>
      <c r="C35" s="70">
        <v>0.62000000000000011</v>
      </c>
      <c r="D35" s="70">
        <v>0.87000000000000033</v>
      </c>
      <c r="E35" s="70">
        <v>1.1300000000000001</v>
      </c>
      <c r="F35" s="70">
        <v>1.3800000000000003</v>
      </c>
      <c r="G35" s="70">
        <v>1.6300000000000006</v>
      </c>
      <c r="H35" s="70">
        <v>1.8800000000000008</v>
      </c>
      <c r="I35" s="70">
        <v>2.1299999999999981</v>
      </c>
      <c r="J35" s="70">
        <v>2.3799999999999928</v>
      </c>
      <c r="K35" s="45">
        <f t="shared" si="0"/>
        <v>5129.3542857142857</v>
      </c>
      <c r="L35" s="45">
        <f t="shared" si="0"/>
        <v>1.37</v>
      </c>
      <c r="M35" s="45">
        <f t="shared" si="0"/>
        <v>1.62</v>
      </c>
      <c r="N35" s="45">
        <f t="shared" si="0"/>
        <v>1.8700000000000003</v>
      </c>
      <c r="O35" s="45">
        <f t="shared" si="0"/>
        <v>2.13</v>
      </c>
      <c r="P35" s="45">
        <f t="shared" si="0"/>
        <v>2.3800000000000003</v>
      </c>
      <c r="Q35" s="45">
        <f t="shared" si="0"/>
        <v>2.6300000000000008</v>
      </c>
      <c r="R35" s="45">
        <f t="shared" si="0"/>
        <v>80345.217142857175</v>
      </c>
      <c r="S35" s="45" t="str">
        <f t="shared" si="0"/>
        <v/>
      </c>
      <c r="T35" s="45" t="str">
        <f t="shared" si="0"/>
        <v/>
      </c>
      <c r="U35" s="333" t="s">
        <v>2527</v>
      </c>
      <c r="V35" s="333"/>
      <c r="W35" s="128">
        <v>912</v>
      </c>
      <c r="X35" s="129">
        <v>-299147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44">
        <f>IFERROR(IF(AND(X35,Y35,Z35,AA35,AB35,AC35,AD35)="","",SUM(X35,Y35,Z35,AA35,AB35,AC35,AD35)),"")</f>
        <v>-299147</v>
      </c>
      <c r="AF35" s="129"/>
      <c r="AG35" s="144" t="str">
        <f>IFERROR(IF(AND(AE35,AF35)="","",IF(#REF!="Konsolidovani",SUM(AE35,AF35),"")),"")</f>
        <v/>
      </c>
    </row>
    <row r="36" spans="1:33" s="72" customFormat="1" ht="28.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40"/>
      <c r="V36" s="141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s="71" customFormat="1" ht="28.5" customHeight="1">
      <c r="A37" s="70">
        <v>0.13</v>
      </c>
      <c r="B37" s="70">
        <v>0.38</v>
      </c>
      <c r="C37" s="70">
        <v>0.63000000000000012</v>
      </c>
      <c r="D37" s="70">
        <v>0.88000000000000034</v>
      </c>
      <c r="E37" s="70">
        <v>1.1400000000000001</v>
      </c>
      <c r="F37" s="70">
        <v>1.3900000000000003</v>
      </c>
      <c r="G37" s="70">
        <v>1.6400000000000006</v>
      </c>
      <c r="H37" s="70">
        <v>1.8900000000000008</v>
      </c>
      <c r="I37" s="70">
        <v>2.1399999999999979</v>
      </c>
      <c r="J37" s="70">
        <v>2.3899999999999926</v>
      </c>
      <c r="K37" s="45">
        <f t="shared" si="0"/>
        <v>1457846.33375</v>
      </c>
      <c r="L37" s="45">
        <f t="shared" si="0"/>
        <v>479873.84857142862</v>
      </c>
      <c r="M37" s="45">
        <f t="shared" si="0"/>
        <v>3608408.5300000007</v>
      </c>
      <c r="N37" s="45">
        <f t="shared" si="0"/>
        <v>1.8800000000000003</v>
      </c>
      <c r="O37" s="45">
        <f t="shared" si="0"/>
        <v>2.14</v>
      </c>
      <c r="P37" s="45">
        <f t="shared" si="0"/>
        <v>2.3900000000000006</v>
      </c>
      <c r="Q37" s="45">
        <f t="shared" si="0"/>
        <v>11968207.475000005</v>
      </c>
      <c r="R37" s="45">
        <f t="shared" si="0"/>
        <v>42578728.030000016</v>
      </c>
      <c r="S37" s="45" t="str">
        <f t="shared" si="0"/>
        <v/>
      </c>
      <c r="T37" s="45" t="str">
        <f t="shared" si="0"/>
        <v/>
      </c>
      <c r="U37" s="330" t="s">
        <v>2551</v>
      </c>
      <c r="V37" s="330"/>
      <c r="W37" s="119">
        <v>913</v>
      </c>
      <c r="X37" s="143">
        <f>IFERROR(IF(AND(X25,X29,X31,X32,X33,X34,X35)="","",SUM(X25,X29,X31)-SUM(X32)-SUM(X33)+SUM(X34,X35)),"")</f>
        <v>89713551</v>
      </c>
      <c r="Y37" s="143">
        <f>IFERROR(IF(AND(Y25,Y29,Y31,Y32,Y33,Y34,Y35)="","",SUM(Y25,Y29,Y31)-SUM(Y32)-SUM(Y33)+SUM(Y34,Y35)),"")</f>
        <v>8839756</v>
      </c>
      <c r="Z37" s="143">
        <f t="shared" ref="Z37:AD37" si="3">IFERROR(IF(AND(Z25,Z29,Z31,Z32,Z33,Z34,Z35)="","",SUM(Z25,Z29,Z31)-SUM(Z32)-SUM(Z33)+SUM(Z34,Z35)),"")</f>
        <v>45821040</v>
      </c>
      <c r="AA37" s="143">
        <f t="shared" si="3"/>
        <v>0</v>
      </c>
      <c r="AB37" s="143">
        <f t="shared" si="3"/>
        <v>0</v>
      </c>
      <c r="AC37" s="143">
        <f t="shared" si="3"/>
        <v>0</v>
      </c>
      <c r="AD37" s="143">
        <f t="shared" si="3"/>
        <v>58381487</v>
      </c>
      <c r="AE37" s="143">
        <f>IFERROR(IF(AND(X37,Y37,Z37,AA37,AB37,AC37,AD37)="","",SUM(X37,Y37,Z37,AA37,AB37,AC37,AD37)),"")</f>
        <v>202755834</v>
      </c>
      <c r="AF37" s="143" t="str">
        <f>IFERROR(IF(AND(AF25,AF29,AF31,AF32,AF33,AF34,AF35)="","",SUM(AF25,AF29,AF31)-SUM(AF32)-SUM(AF33)+SUM(AF34,AF35)),"")</f>
        <v/>
      </c>
      <c r="AG37" s="143" t="str">
        <f>IFERROR(IF(AND(AE37,AF37)="","",IF(#REF!="Konsolidovani",SUM(AE37,AF37),"")),"")</f>
        <v/>
      </c>
    </row>
    <row r="38" spans="1:33" s="71" customFormat="1" ht="28.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5"/>
      <c r="V38" s="136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</row>
    <row r="39" spans="1:33" s="71" customFormat="1" ht="28.5" customHeight="1">
      <c r="A39" s="70">
        <v>0.14000000000000001</v>
      </c>
      <c r="B39" s="70">
        <v>0.39</v>
      </c>
      <c r="C39" s="70">
        <v>0.64000000000000012</v>
      </c>
      <c r="D39" s="70">
        <v>0.89000000000000035</v>
      </c>
      <c r="E39" s="70">
        <v>1.1500000000000001</v>
      </c>
      <c r="F39" s="70">
        <v>1.4000000000000004</v>
      </c>
      <c r="G39" s="70">
        <v>1.6500000000000006</v>
      </c>
      <c r="H39" s="70">
        <v>1.9000000000000008</v>
      </c>
      <c r="I39" s="70">
        <v>2.1499999999999977</v>
      </c>
      <c r="J39" s="70">
        <v>2.3999999999999924</v>
      </c>
      <c r="K39" s="45">
        <f t="shared" ref="K39:T53" si="4">IF(LEN(X39)=0,"",1+ABS((X39*A39)/LEN(X39))+A39)</f>
        <v>1.1400000000000001</v>
      </c>
      <c r="L39" s="45">
        <f t="shared" si="4"/>
        <v>1.3900000000000001</v>
      </c>
      <c r="M39" s="45">
        <f t="shared" si="4"/>
        <v>1.6400000000000001</v>
      </c>
      <c r="N39" s="45">
        <f t="shared" si="4"/>
        <v>1.8900000000000003</v>
      </c>
      <c r="O39" s="45">
        <f t="shared" si="4"/>
        <v>2.1500000000000004</v>
      </c>
      <c r="P39" s="45">
        <f t="shared" si="4"/>
        <v>2.4000000000000004</v>
      </c>
      <c r="Q39" s="45">
        <f t="shared" si="4"/>
        <v>2.6500000000000004</v>
      </c>
      <c r="R39" s="45">
        <f t="shared" si="4"/>
        <v>2.9000000000000008</v>
      </c>
      <c r="S39" s="45" t="str">
        <f t="shared" si="4"/>
        <v/>
      </c>
      <c r="T39" s="45" t="str">
        <f t="shared" si="4"/>
        <v/>
      </c>
      <c r="U39" s="327" t="s">
        <v>2528</v>
      </c>
      <c r="V39" s="327"/>
      <c r="W39" s="128">
        <v>914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44">
        <f>IFERROR(IF(AND(X39,Y39,Z39,AA39,AB39,AC39,AD39)="","",SUM(X39,Y39,Z39,AA39,AB39,AC39,AD39)),"")</f>
        <v>0</v>
      </c>
      <c r="AF39" s="129"/>
      <c r="AG39" s="144" t="str">
        <f>IFERROR(IF(AND(AE39,AF39)="","",IF(#REF!="Konsolidovani",SUM(AE39,AF39),"")),"")</f>
        <v/>
      </c>
    </row>
    <row r="40" spans="1:33" s="72" customFormat="1" ht="28.5" customHeight="1">
      <c r="A40" s="70">
        <v>0.15</v>
      </c>
      <c r="B40" s="70">
        <v>0.4</v>
      </c>
      <c r="C40" s="70">
        <v>0.65000000000000013</v>
      </c>
      <c r="D40" s="70">
        <v>0.90000000000000036</v>
      </c>
      <c r="E40" s="70">
        <v>1.1600000000000001</v>
      </c>
      <c r="F40" s="70">
        <v>1.4100000000000004</v>
      </c>
      <c r="G40" s="70">
        <v>1.6600000000000006</v>
      </c>
      <c r="H40" s="70">
        <v>1.9100000000000008</v>
      </c>
      <c r="I40" s="70">
        <v>2.1599999999999975</v>
      </c>
      <c r="J40" s="70">
        <v>2.4099999999999921</v>
      </c>
      <c r="K40" s="45">
        <f t="shared" si="4"/>
        <v>1.1499999999999999</v>
      </c>
      <c r="L40" s="45">
        <f t="shared" si="4"/>
        <v>1.4</v>
      </c>
      <c r="M40" s="45">
        <f t="shared" si="4"/>
        <v>1.6500000000000001</v>
      </c>
      <c r="N40" s="45">
        <f t="shared" si="4"/>
        <v>1.9000000000000004</v>
      </c>
      <c r="O40" s="45">
        <f t="shared" si="4"/>
        <v>2.16</v>
      </c>
      <c r="P40" s="45">
        <f t="shared" si="4"/>
        <v>2.41</v>
      </c>
      <c r="Q40" s="45">
        <f t="shared" si="4"/>
        <v>2.6600000000000006</v>
      </c>
      <c r="R40" s="45">
        <f t="shared" si="4"/>
        <v>2.910000000000001</v>
      </c>
      <c r="S40" s="45" t="str">
        <f t="shared" si="4"/>
        <v/>
      </c>
      <c r="T40" s="45" t="str">
        <f t="shared" si="4"/>
        <v/>
      </c>
      <c r="U40" s="327" t="s">
        <v>2529</v>
      </c>
      <c r="V40" s="327"/>
      <c r="W40" s="128">
        <v>915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44">
        <f>IFERROR(IF(AND(X40,Y40,Z40,AA40,AB40,AC40,AD40)="","",SUM(X40,Y40,Z40,AA40,AB40,AC40,AD40)),"")</f>
        <v>0</v>
      </c>
      <c r="AF40" s="129"/>
      <c r="AG40" s="144" t="str">
        <f>IFERROR(IF(AND(AE40,AF40)="","",IF(#REF!="Konsolidovani",SUM(AE40,AF40),"")),"")</f>
        <v/>
      </c>
    </row>
    <row r="41" spans="1:33" s="71" customFormat="1" ht="28.5" customHeight="1">
      <c r="A41" s="70">
        <v>0.16</v>
      </c>
      <c r="B41" s="70">
        <v>0.41</v>
      </c>
      <c r="C41" s="70">
        <v>0.66000000000000014</v>
      </c>
      <c r="D41" s="70">
        <v>0.91000000000000036</v>
      </c>
      <c r="E41" s="70">
        <v>1.1700000000000002</v>
      </c>
      <c r="F41" s="70">
        <v>1.4200000000000004</v>
      </c>
      <c r="G41" s="70">
        <v>1.6700000000000006</v>
      </c>
      <c r="H41" s="70">
        <v>1.9200000000000008</v>
      </c>
      <c r="I41" s="70">
        <v>2.1699999999999973</v>
      </c>
      <c r="J41" s="70">
        <v>2.4199999999999919</v>
      </c>
      <c r="K41" s="45">
        <f t="shared" si="4"/>
        <v>1794272.18</v>
      </c>
      <c r="L41" s="45">
        <f t="shared" si="4"/>
        <v>517758.5471428571</v>
      </c>
      <c r="M41" s="45">
        <f t="shared" si="4"/>
        <v>3780237.4600000009</v>
      </c>
      <c r="N41" s="45">
        <f t="shared" si="4"/>
        <v>1.9100000000000004</v>
      </c>
      <c r="O41" s="45">
        <f t="shared" si="4"/>
        <v>2.17</v>
      </c>
      <c r="P41" s="45">
        <f t="shared" si="4"/>
        <v>2.4200000000000004</v>
      </c>
      <c r="Q41" s="45">
        <f t="shared" si="4"/>
        <v>12187138.081250004</v>
      </c>
      <c r="R41" s="45">
        <f t="shared" si="4"/>
        <v>43254580.840000018</v>
      </c>
      <c r="S41" s="45" t="str">
        <f t="shared" si="4"/>
        <v/>
      </c>
      <c r="T41" s="45" t="str">
        <f t="shared" si="4"/>
        <v/>
      </c>
      <c r="U41" s="330" t="s">
        <v>2552</v>
      </c>
      <c r="V41" s="330"/>
      <c r="W41" s="119">
        <v>916</v>
      </c>
      <c r="X41" s="143">
        <f>IFERROR(IF(AND(X37,X39,X40)="","",SUM(X37,X39,X40)),"")</f>
        <v>89713551</v>
      </c>
      <c r="Y41" s="143">
        <f t="shared" ref="Y41:AD41" si="5">IFERROR(IF(AND(Y37,Y39,Y40)="","",SUM(Y37,Y39,Y40)),"")</f>
        <v>8839756</v>
      </c>
      <c r="Z41" s="143">
        <f t="shared" si="5"/>
        <v>45821040</v>
      </c>
      <c r="AA41" s="143">
        <f t="shared" si="5"/>
        <v>0</v>
      </c>
      <c r="AB41" s="143">
        <f t="shared" si="5"/>
        <v>0</v>
      </c>
      <c r="AC41" s="143">
        <f t="shared" si="5"/>
        <v>0</v>
      </c>
      <c r="AD41" s="143">
        <f t="shared" si="5"/>
        <v>58381487</v>
      </c>
      <c r="AE41" s="143">
        <f>IFERROR(IF(AND(X41,Y41,Z41,AA41,AB41,AC41,AD41)="","",SUM(X41,Y41,Z41,AA41,AB41,AC41,AD41)),"")</f>
        <v>202755834</v>
      </c>
      <c r="AF41" s="143" t="str">
        <f>IFERROR(IF(AND(AF37,AF39,AF40)="","",SUM(AF37,AF39,AF40)),"")</f>
        <v/>
      </c>
      <c r="AG41" s="144" t="str">
        <f>IFERROR(IF(AND(AE41,AF41)="","",IF(#REF!="Konsolidovani",SUM(AE41,AF41),"")),"")</f>
        <v/>
      </c>
    </row>
    <row r="42" spans="1:33" s="71" customFormat="1" ht="28.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30"/>
      <c r="V42" s="131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</row>
    <row r="43" spans="1:33" s="71" customFormat="1" ht="28.5" customHeight="1">
      <c r="A43" s="70">
        <v>0.17</v>
      </c>
      <c r="B43" s="70">
        <v>0.42</v>
      </c>
      <c r="C43" s="70">
        <v>0.67000000000000015</v>
      </c>
      <c r="D43" s="70">
        <v>0.92000000000000037</v>
      </c>
      <c r="E43" s="70">
        <v>1.1800000000000002</v>
      </c>
      <c r="F43" s="70">
        <v>1.4300000000000004</v>
      </c>
      <c r="G43" s="70">
        <v>1.6800000000000006</v>
      </c>
      <c r="H43" s="70">
        <v>1.9300000000000008</v>
      </c>
      <c r="I43" s="70">
        <v>2.1799999999999971</v>
      </c>
      <c r="J43" s="70">
        <v>2.4299999999999917</v>
      </c>
      <c r="K43" s="45">
        <f t="shared" si="4"/>
        <v>1.17</v>
      </c>
      <c r="L43" s="45">
        <f t="shared" si="4"/>
        <v>1.42</v>
      </c>
      <c r="M43" s="45">
        <f t="shared" si="4"/>
        <v>1.6700000000000002</v>
      </c>
      <c r="N43" s="45">
        <f t="shared" si="4"/>
        <v>1.9200000000000004</v>
      </c>
      <c r="O43" s="45">
        <f t="shared" si="4"/>
        <v>2.1800000000000002</v>
      </c>
      <c r="P43" s="45">
        <f t="shared" si="4"/>
        <v>2.4300000000000006</v>
      </c>
      <c r="Q43" s="45">
        <f t="shared" si="4"/>
        <v>2980948.2700000014</v>
      </c>
      <c r="R43" s="45">
        <f t="shared" si="4"/>
        <v>3424541.6137500014</v>
      </c>
      <c r="S43" s="45" t="str">
        <f t="shared" si="4"/>
        <v/>
      </c>
      <c r="T43" s="45" t="str">
        <f t="shared" si="4"/>
        <v/>
      </c>
      <c r="U43" s="327" t="s">
        <v>2530</v>
      </c>
      <c r="V43" s="327"/>
      <c r="W43" s="128">
        <v>917</v>
      </c>
      <c r="X43" s="129">
        <v>0</v>
      </c>
      <c r="Y43" s="129">
        <v>0</v>
      </c>
      <c r="Z43" s="129">
        <v>0</v>
      </c>
      <c r="AA43" s="129">
        <v>0</v>
      </c>
      <c r="AB43" s="129">
        <v>0</v>
      </c>
      <c r="AC43" s="129">
        <v>0</v>
      </c>
      <c r="AD43" s="129">
        <v>14194979</v>
      </c>
      <c r="AE43" s="144">
        <f>IFERROR(IF(AND(X43,Y43,Z43,AA43,AB43,AC43,AD43)="","",SUM(X43,Y43,Z43,AA43,AB43,AC43,AD43)),"")</f>
        <v>14194979</v>
      </c>
      <c r="AF43" s="129"/>
      <c r="AG43" s="144" t="str">
        <f>IFERROR(IF(AND(AE43,AF43)="","",IF(#REF!="Konsolidovani",SUM(AE43,AF43),"")),"")</f>
        <v/>
      </c>
    </row>
    <row r="44" spans="1:33" s="71" customFormat="1" ht="28.5" customHeight="1">
      <c r="A44" s="70">
        <v>0.18</v>
      </c>
      <c r="B44" s="70">
        <v>0.43</v>
      </c>
      <c r="C44" s="70">
        <v>0.68000000000000016</v>
      </c>
      <c r="D44" s="70">
        <v>0.93000000000000038</v>
      </c>
      <c r="E44" s="70">
        <v>1.1900000000000002</v>
      </c>
      <c r="F44" s="70">
        <v>1.4400000000000004</v>
      </c>
      <c r="G44" s="70">
        <v>1.6900000000000006</v>
      </c>
      <c r="H44" s="70">
        <v>1.9400000000000008</v>
      </c>
      <c r="I44" s="70">
        <v>2.1899999999999968</v>
      </c>
      <c r="J44" s="70">
        <v>2.4399999999999915</v>
      </c>
      <c r="K44" s="45">
        <f t="shared" si="4"/>
        <v>1.18</v>
      </c>
      <c r="L44" s="45">
        <f t="shared" si="4"/>
        <v>1.43</v>
      </c>
      <c r="M44" s="45">
        <f t="shared" si="4"/>
        <v>1.6800000000000002</v>
      </c>
      <c r="N44" s="45">
        <f t="shared" si="4"/>
        <v>1.9300000000000004</v>
      </c>
      <c r="O44" s="45">
        <f t="shared" si="4"/>
        <v>2.1900000000000004</v>
      </c>
      <c r="P44" s="45">
        <f t="shared" si="4"/>
        <v>2.4400000000000004</v>
      </c>
      <c r="Q44" s="45">
        <f t="shared" si="4"/>
        <v>2.6900000000000004</v>
      </c>
      <c r="R44" s="45">
        <f t="shared" si="4"/>
        <v>2.9400000000000008</v>
      </c>
      <c r="S44" s="45" t="str">
        <f t="shared" si="4"/>
        <v/>
      </c>
      <c r="T44" s="45" t="str">
        <f t="shared" si="4"/>
        <v/>
      </c>
      <c r="U44" s="327" t="s">
        <v>2531</v>
      </c>
      <c r="V44" s="327"/>
      <c r="W44" s="128">
        <v>918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44">
        <f>IFERROR(IF(AND(X44,Y44,Z44,AA44,AB44,AC44,AD44)="","",SUM(X44,Y44,Z44,AA44,AB44,AC44,AD44)),"")</f>
        <v>0</v>
      </c>
      <c r="AF44" s="129"/>
      <c r="AG44" s="144" t="str">
        <f>IFERROR(IF(AND(AE44,AF44)="","",IF(#REF!="Konsolidovani",SUM(AE44,AF44),"")),"")</f>
        <v/>
      </c>
    </row>
    <row r="45" spans="1:33" s="71" customFormat="1" ht="28.5" customHeight="1">
      <c r="A45" s="70">
        <v>0.19</v>
      </c>
      <c r="B45" s="70">
        <v>0.44</v>
      </c>
      <c r="C45" s="70">
        <v>0.69000000000000017</v>
      </c>
      <c r="D45" s="70">
        <v>0.94000000000000039</v>
      </c>
      <c r="E45" s="70">
        <v>1.2000000000000002</v>
      </c>
      <c r="F45" s="70">
        <v>1.4500000000000004</v>
      </c>
      <c r="G45" s="70">
        <v>1.7000000000000006</v>
      </c>
      <c r="H45" s="70">
        <v>1.9500000000000008</v>
      </c>
      <c r="I45" s="70">
        <v>2.1999999999999966</v>
      </c>
      <c r="J45" s="70">
        <v>2.4499999999999913</v>
      </c>
      <c r="K45" s="45">
        <f t="shared" si="4"/>
        <v>1.19</v>
      </c>
      <c r="L45" s="45">
        <f t="shared" si="4"/>
        <v>1.44</v>
      </c>
      <c r="M45" s="45">
        <f t="shared" si="4"/>
        <v>1.6900000000000002</v>
      </c>
      <c r="N45" s="45">
        <f t="shared" si="4"/>
        <v>1.9400000000000004</v>
      </c>
      <c r="O45" s="45">
        <f t="shared" si="4"/>
        <v>2.2000000000000002</v>
      </c>
      <c r="P45" s="45">
        <f t="shared" si="4"/>
        <v>2.4500000000000002</v>
      </c>
      <c r="Q45" s="45">
        <f t="shared" si="4"/>
        <v>3016435.7375000012</v>
      </c>
      <c r="R45" s="45">
        <f t="shared" si="4"/>
        <v>3460029.0812500017</v>
      </c>
      <c r="S45" s="45" t="str">
        <f t="shared" si="4"/>
        <v/>
      </c>
      <c r="T45" s="45" t="str">
        <f t="shared" si="4"/>
        <v/>
      </c>
      <c r="U45" s="330" t="s">
        <v>2532</v>
      </c>
      <c r="V45" s="327"/>
      <c r="W45" s="119">
        <v>919</v>
      </c>
      <c r="X45" s="143">
        <f t="shared" ref="X45:AD45" si="6">IFERROR(IF(AND(X43,X44)="","",SUM(X43,X44)),"")</f>
        <v>0</v>
      </c>
      <c r="Y45" s="143">
        <f t="shared" si="6"/>
        <v>0</v>
      </c>
      <c r="Z45" s="143">
        <f t="shared" si="6"/>
        <v>0</v>
      </c>
      <c r="AA45" s="143">
        <f t="shared" si="6"/>
        <v>0</v>
      </c>
      <c r="AB45" s="143">
        <f t="shared" si="6"/>
        <v>0</v>
      </c>
      <c r="AC45" s="143">
        <f t="shared" si="6"/>
        <v>0</v>
      </c>
      <c r="AD45" s="143">
        <f t="shared" si="6"/>
        <v>14194979</v>
      </c>
      <c r="AE45" s="143">
        <f>IFERROR(IF(AND(X45,Y45,Z45,AA45,AB45,AC45,AD45)="","",SUM(X45,Y45,Z45,AA45,AB45,AC45,AD45)),"")</f>
        <v>14194979</v>
      </c>
      <c r="AF45" s="143" t="str">
        <f>IFERROR(IF(AND(AF43,AF44)="","",SUM(AF43,AF44)),"")</f>
        <v/>
      </c>
      <c r="AG45" s="144" t="str">
        <f>IFERROR(IF(AND(AE45,AF45)="","",IF(#REF!="Konsolidovani",SUM(AE45,AF45),"")),"")</f>
        <v/>
      </c>
    </row>
    <row r="46" spans="1:33" s="71" customFormat="1" ht="28.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5"/>
      <c r="V46" s="136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</row>
    <row r="47" spans="1:33" s="71" customFormat="1" ht="28.5" customHeight="1">
      <c r="A47" s="70">
        <v>0.2</v>
      </c>
      <c r="B47" s="70">
        <v>0.45</v>
      </c>
      <c r="C47" s="70">
        <v>0.70000000000000018</v>
      </c>
      <c r="D47" s="70">
        <v>0.9500000000000004</v>
      </c>
      <c r="E47" s="70">
        <v>1.2100000000000002</v>
      </c>
      <c r="F47" s="70">
        <v>1.4600000000000004</v>
      </c>
      <c r="G47" s="70">
        <v>1.7100000000000006</v>
      </c>
      <c r="H47" s="70">
        <v>1.9600000000000009</v>
      </c>
      <c r="I47" s="70">
        <v>2.2099999999999964</v>
      </c>
      <c r="J47" s="70">
        <v>2.4599999999999911</v>
      </c>
      <c r="K47" s="45">
        <f t="shared" si="4"/>
        <v>1.2</v>
      </c>
      <c r="L47" s="45">
        <f t="shared" si="4"/>
        <v>1.45</v>
      </c>
      <c r="M47" s="45">
        <f t="shared" si="4"/>
        <v>1.7000000000000002</v>
      </c>
      <c r="N47" s="45">
        <f t="shared" si="4"/>
        <v>1.9500000000000004</v>
      </c>
      <c r="O47" s="45">
        <f t="shared" si="4"/>
        <v>2.21</v>
      </c>
      <c r="P47" s="45">
        <f t="shared" si="4"/>
        <v>2.4600000000000004</v>
      </c>
      <c r="Q47" s="45">
        <f t="shared" si="4"/>
        <v>2.7100000000000009</v>
      </c>
      <c r="R47" s="45">
        <f t="shared" si="4"/>
        <v>2.9600000000000009</v>
      </c>
      <c r="S47" s="45" t="str">
        <f t="shared" si="4"/>
        <v/>
      </c>
      <c r="T47" s="45" t="str">
        <f t="shared" si="4"/>
        <v/>
      </c>
      <c r="U47" s="327" t="s">
        <v>2533</v>
      </c>
      <c r="V47" s="327"/>
      <c r="W47" s="128">
        <v>920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44">
        <f>IFERROR(IF(AND(X47,Y47,Z47,AA47,AB47,AC47,AD47)="","",SUM(X47,Y47,Z47,AA47,AB47,AC47,AD47)),"")</f>
        <v>0</v>
      </c>
      <c r="AF47" s="129"/>
      <c r="AG47" s="144" t="str">
        <f>IFERROR(IF(AND(AE47,AF47)="","",IF(#REF!="Konsolidovani",SUM(AE47,AF47),"")),"")</f>
        <v/>
      </c>
    </row>
    <row r="48" spans="1:33" s="71" customFormat="1" ht="28.5" customHeight="1">
      <c r="A48" s="70">
        <v>0.21</v>
      </c>
      <c r="B48" s="70">
        <v>0.46</v>
      </c>
      <c r="C48" s="70">
        <v>0.71000000000000019</v>
      </c>
      <c r="D48" s="70">
        <v>0.96000000000000041</v>
      </c>
      <c r="E48" s="70">
        <v>1.2200000000000002</v>
      </c>
      <c r="F48" s="70">
        <v>1.4700000000000004</v>
      </c>
      <c r="G48" s="70">
        <v>1.7200000000000006</v>
      </c>
      <c r="H48" s="70">
        <v>1.9700000000000009</v>
      </c>
      <c r="I48" s="70">
        <v>2.2199999999999962</v>
      </c>
      <c r="J48" s="70">
        <v>2.4699999999999909</v>
      </c>
      <c r="K48" s="45">
        <f t="shared" si="4"/>
        <v>47313.61</v>
      </c>
      <c r="L48" s="45">
        <f t="shared" si="4"/>
        <v>1.46</v>
      </c>
      <c r="M48" s="45">
        <f t="shared" si="4"/>
        <v>1.7100000000000002</v>
      </c>
      <c r="N48" s="45">
        <f t="shared" si="4"/>
        <v>1.9600000000000004</v>
      </c>
      <c r="O48" s="45">
        <f t="shared" si="4"/>
        <v>2.2200000000000002</v>
      </c>
      <c r="P48" s="45">
        <f t="shared" si="4"/>
        <v>2.4700000000000006</v>
      </c>
      <c r="Q48" s="45">
        <f t="shared" si="4"/>
        <v>2.7200000000000006</v>
      </c>
      <c r="R48" s="45">
        <f t="shared" si="4"/>
        <v>443838.34142857161</v>
      </c>
      <c r="S48" s="45" t="str">
        <f t="shared" si="4"/>
        <v/>
      </c>
      <c r="T48" s="45" t="str">
        <f t="shared" si="4"/>
        <v/>
      </c>
      <c r="U48" s="327" t="s">
        <v>2534</v>
      </c>
      <c r="V48" s="327"/>
      <c r="W48" s="128">
        <v>921</v>
      </c>
      <c r="X48" s="129">
        <v>1577080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44">
        <f>IFERROR(IF(AND(X48,Y48,Z48,AA48,AB48,AC48,AD48)="","",SUM(X48,Y48,Z48,AA48,AB48,AC48,AD48)),"")</f>
        <v>1577080</v>
      </c>
      <c r="AF48" s="129"/>
      <c r="AG48" s="144" t="str">
        <f>IFERROR(IF(AND(AE48,AF48)="","",IF(#REF!="Konsolidovani",SUM(AE48,AF48),"")),"")</f>
        <v/>
      </c>
    </row>
    <row r="49" spans="1:33" s="71" customFormat="1" ht="28.5" customHeight="1">
      <c r="A49" s="70">
        <v>0.22</v>
      </c>
      <c r="B49" s="70">
        <v>0.47</v>
      </c>
      <c r="C49" s="70">
        <v>0.7200000000000002</v>
      </c>
      <c r="D49" s="70">
        <v>0.97000000000000042</v>
      </c>
      <c r="E49" s="70">
        <v>1.2300000000000002</v>
      </c>
      <c r="F49" s="70">
        <v>1.4800000000000004</v>
      </c>
      <c r="G49" s="70">
        <v>1.7300000000000006</v>
      </c>
      <c r="H49" s="70">
        <v>1.9800000000000009</v>
      </c>
      <c r="I49" s="70">
        <v>2.229999999999996</v>
      </c>
      <c r="J49" s="70">
        <v>2.4799999999999907</v>
      </c>
      <c r="K49" s="45">
        <f t="shared" si="4"/>
        <v>1.22</v>
      </c>
      <c r="L49" s="45">
        <f t="shared" si="4"/>
        <v>1.47</v>
      </c>
      <c r="M49" s="45">
        <f t="shared" si="4"/>
        <v>1.7200000000000002</v>
      </c>
      <c r="N49" s="45">
        <f t="shared" si="4"/>
        <v>1.9700000000000004</v>
      </c>
      <c r="O49" s="45">
        <f t="shared" si="4"/>
        <v>2.2300000000000004</v>
      </c>
      <c r="P49" s="45">
        <f t="shared" si="4"/>
        <v>2.4800000000000004</v>
      </c>
      <c r="Q49" s="45">
        <f t="shared" si="4"/>
        <v>2.7300000000000004</v>
      </c>
      <c r="R49" s="45">
        <f t="shared" si="4"/>
        <v>2.9800000000000009</v>
      </c>
      <c r="S49" s="45" t="str">
        <f t="shared" si="4"/>
        <v/>
      </c>
      <c r="T49" s="45" t="str">
        <f t="shared" si="4"/>
        <v/>
      </c>
      <c r="U49" s="327" t="s">
        <v>2535</v>
      </c>
      <c r="V49" s="327"/>
      <c r="W49" s="128">
        <v>922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44">
        <f>IFERROR(IF(AND(X49,Y49,Z49,AA49,AB49,AC49,AD49)="","",SUM(X49,Y49,Z49,AA49,AB49,AC49,AD49)),"")</f>
        <v>0</v>
      </c>
      <c r="AF49" s="129"/>
      <c r="AG49" s="144" t="str">
        <f>IFERROR(IF(AND(AE49,AF49)="","",IF(#REF!="Konsolidovani",SUM(AE49,AF49),"")),"")</f>
        <v/>
      </c>
    </row>
    <row r="50" spans="1:33" s="71" customFormat="1" ht="28.5" customHeight="1">
      <c r="A50" s="70">
        <v>0.23</v>
      </c>
      <c r="B50" s="70">
        <v>0.48</v>
      </c>
      <c r="C50" s="70">
        <v>0.7300000000000002</v>
      </c>
      <c r="D50" s="70">
        <v>0.98000000000000043</v>
      </c>
      <c r="E50" s="70">
        <v>1.2400000000000002</v>
      </c>
      <c r="F50" s="70">
        <v>1.4900000000000004</v>
      </c>
      <c r="G50" s="70">
        <v>1.7400000000000007</v>
      </c>
      <c r="H50" s="70">
        <v>1.9900000000000009</v>
      </c>
      <c r="I50" s="70">
        <v>2.2399999999999958</v>
      </c>
      <c r="J50" s="70">
        <v>2.4899999999999904</v>
      </c>
      <c r="K50" s="45">
        <f t="shared" si="4"/>
        <v>1.23</v>
      </c>
      <c r="L50" s="45">
        <f t="shared" si="4"/>
        <v>1.48</v>
      </c>
      <c r="M50" s="45">
        <f t="shared" si="4"/>
        <v>1.7300000000000002</v>
      </c>
      <c r="N50" s="45">
        <f t="shared" si="4"/>
        <v>1.9800000000000004</v>
      </c>
      <c r="O50" s="45">
        <f t="shared" si="4"/>
        <v>2.2400000000000002</v>
      </c>
      <c r="P50" s="45">
        <f t="shared" si="4"/>
        <v>2.4900000000000002</v>
      </c>
      <c r="Q50" s="45">
        <f t="shared" si="4"/>
        <v>2162269.6375000011</v>
      </c>
      <c r="R50" s="45">
        <f t="shared" si="4"/>
        <v>2472940.4187500011</v>
      </c>
      <c r="S50" s="45" t="str">
        <f t="shared" si="4"/>
        <v/>
      </c>
      <c r="T50" s="45" t="str">
        <f t="shared" si="4"/>
        <v/>
      </c>
      <c r="U50" s="127" t="s">
        <v>2536</v>
      </c>
      <c r="V50" s="127"/>
      <c r="W50" s="128">
        <v>923</v>
      </c>
      <c r="X50" s="129">
        <v>0</v>
      </c>
      <c r="Y50" s="129">
        <v>0</v>
      </c>
      <c r="Z50" s="129">
        <v>0</v>
      </c>
      <c r="AA50" s="129">
        <v>0</v>
      </c>
      <c r="AB50" s="129">
        <v>0</v>
      </c>
      <c r="AC50" s="129">
        <v>0</v>
      </c>
      <c r="AD50" s="129">
        <v>-9941457</v>
      </c>
      <c r="AE50" s="144">
        <f>IFERROR(IF(AND(X50,Y50,Z50,AA50,AB50,AC50,AD50)="","",SUM(X50,Y50,Z50,AA50,AB50,AC50,AD50)),"")</f>
        <v>-9941457</v>
      </c>
      <c r="AF50" s="129"/>
      <c r="AG50" s="144" t="str">
        <f>IFERROR(IF(AND(AE50,AF50)="","",IF(#REF!="Konsolidovani",SUM(AE50,AF50),"")),"")</f>
        <v/>
      </c>
    </row>
    <row r="51" spans="1:33" s="71" customFormat="1" ht="28.5" customHeight="1">
      <c r="A51" s="70">
        <v>0.24</v>
      </c>
      <c r="B51" s="70">
        <v>0.49</v>
      </c>
      <c r="C51" s="70">
        <v>0.74000000000000021</v>
      </c>
      <c r="D51" s="70">
        <v>0.99000000000000044</v>
      </c>
      <c r="E51" s="70">
        <v>1.2500000000000002</v>
      </c>
      <c r="F51" s="70">
        <v>1.5000000000000004</v>
      </c>
      <c r="G51" s="70">
        <v>1.7500000000000007</v>
      </c>
      <c r="H51" s="70">
        <v>2.0000000000000009</v>
      </c>
      <c r="I51" s="70">
        <v>2.2499999999999956</v>
      </c>
      <c r="J51" s="70">
        <v>2.4999999999999902</v>
      </c>
      <c r="K51" s="45">
        <f t="shared" si="4"/>
        <v>1.24</v>
      </c>
      <c r="L51" s="45">
        <f t="shared" si="4"/>
        <v>1.49</v>
      </c>
      <c r="M51" s="45">
        <f t="shared" si="4"/>
        <v>1.7400000000000002</v>
      </c>
      <c r="N51" s="45">
        <f t="shared" si="4"/>
        <v>1.9900000000000004</v>
      </c>
      <c r="O51" s="45">
        <f t="shared" si="4"/>
        <v>2.25</v>
      </c>
      <c r="P51" s="45">
        <f t="shared" si="4"/>
        <v>2.5000000000000004</v>
      </c>
      <c r="Q51" s="45">
        <f t="shared" si="4"/>
        <v>2.7500000000000009</v>
      </c>
      <c r="R51" s="45">
        <f t="shared" si="4"/>
        <v>3.0000000000000009</v>
      </c>
      <c r="S51" s="45" t="str">
        <f t="shared" si="4"/>
        <v/>
      </c>
      <c r="T51" s="45" t="str">
        <f t="shared" si="4"/>
        <v/>
      </c>
      <c r="U51" s="127" t="s">
        <v>2537</v>
      </c>
      <c r="V51" s="127"/>
      <c r="W51" s="128">
        <v>924</v>
      </c>
      <c r="X51" s="129">
        <v>0</v>
      </c>
      <c r="Y51" s="129">
        <v>0</v>
      </c>
      <c r="Z51" s="129">
        <v>0</v>
      </c>
      <c r="AA51" s="129">
        <v>0</v>
      </c>
      <c r="AB51" s="129">
        <v>0</v>
      </c>
      <c r="AC51" s="129">
        <v>0</v>
      </c>
      <c r="AD51" s="129">
        <v>0</v>
      </c>
      <c r="AE51" s="144">
        <f>IFERROR(IF(AND(X51,Y51,Z51,AA51,AB51,AC51,AD51)="","",SUM(X51,Y51,Z51,AA51,AB51,AC51,AD51)),"")</f>
        <v>0</v>
      </c>
      <c r="AF51" s="129"/>
      <c r="AG51" s="144" t="str">
        <f>IFERROR(IF(AND(AE51,AF51)="","",IF(#REF!="Konsolidovani",SUM(AE51,AF51),"")),"")</f>
        <v/>
      </c>
    </row>
    <row r="52" spans="1:33" s="71" customFormat="1" ht="28.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5"/>
      <c r="V52" s="136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</row>
    <row r="53" spans="1:33" s="72" customFormat="1" ht="28.5" customHeight="1">
      <c r="A53" s="70">
        <v>0.25</v>
      </c>
      <c r="B53" s="70">
        <v>0.5</v>
      </c>
      <c r="C53" s="70">
        <v>0.75000000000000022</v>
      </c>
      <c r="D53" s="70">
        <v>1.01</v>
      </c>
      <c r="E53" s="70">
        <v>1.2600000000000002</v>
      </c>
      <c r="F53" s="70">
        <v>1.5100000000000005</v>
      </c>
      <c r="G53" s="70">
        <v>1.7600000000000007</v>
      </c>
      <c r="H53" s="70">
        <v>2.0100000000000007</v>
      </c>
      <c r="I53" s="70">
        <v>2.2599999999999953</v>
      </c>
      <c r="J53" s="70">
        <v>2.50999999999999</v>
      </c>
      <c r="K53" s="103">
        <f t="shared" si="4"/>
        <v>2754265.96875</v>
      </c>
      <c r="L53" s="103">
        <f t="shared" si="4"/>
        <v>631412.64285714284</v>
      </c>
      <c r="M53" s="103">
        <f t="shared" si="4"/>
        <v>4295724.2500000009</v>
      </c>
      <c r="N53" s="103">
        <f t="shared" si="4"/>
        <v>2.0099999999999998</v>
      </c>
      <c r="O53" s="103">
        <f t="shared" si="4"/>
        <v>2.2600000000000002</v>
      </c>
      <c r="P53" s="103">
        <f t="shared" si="4"/>
        <v>2.5100000000000007</v>
      </c>
      <c r="Q53" s="103">
        <f t="shared" si="4"/>
        <v>13779704.740000006</v>
      </c>
      <c r="R53" s="103">
        <f t="shared" si="4"/>
        <v>45879877.983333342</v>
      </c>
      <c r="S53" s="103" t="str">
        <f t="shared" si="4"/>
        <v/>
      </c>
      <c r="T53" s="103" t="str">
        <f t="shared" si="4"/>
        <v/>
      </c>
      <c r="U53" s="329" t="s">
        <v>2553</v>
      </c>
      <c r="V53" s="329"/>
      <c r="W53" s="119">
        <v>925</v>
      </c>
      <c r="X53" s="143">
        <f>IFERROR(IF(AND(X41,X45,X47,X48,X49,X50,X51)="","",SUM(X41,X45,X47)-SUM(X48)-SUM(X49)+SUM(X50,X51)),"")</f>
        <v>88136471</v>
      </c>
      <c r="Y53" s="143">
        <f>IFERROR(IF(AND(Y41,Y45,Y47,Y48,Y49,Y50,Y51)="","",SUM(Y41,Y45,Y47)-SUM(Y48)-SUM(Y49)+SUM(Y50,Y51)),"")</f>
        <v>8839756</v>
      </c>
      <c r="Z53" s="143">
        <f t="shared" ref="Z53:AD53" si="7">IFERROR(IF(AND(Z41,Z45,Z47,Z48,Z49,Z50,Z51)="","",SUM(Z41,Z45,Z47)-SUM(Z48)-SUM(Z49)+SUM(Z50,Z51)),"")</f>
        <v>45821040</v>
      </c>
      <c r="AA53" s="143">
        <f t="shared" si="7"/>
        <v>0</v>
      </c>
      <c r="AB53" s="143">
        <f t="shared" si="7"/>
        <v>0</v>
      </c>
      <c r="AC53" s="143">
        <f t="shared" si="7"/>
        <v>0</v>
      </c>
      <c r="AD53" s="143">
        <f t="shared" si="7"/>
        <v>62635009</v>
      </c>
      <c r="AE53" s="143">
        <f>IFERROR(IF(AND(X53,Y53,Z53,AA53,AB53,AC53,AD53)="","",SUM(X53,Y53,Z53,AA53,AB53,AC53,AD53)),"")</f>
        <v>205432276</v>
      </c>
      <c r="AF53" s="143" t="str">
        <f>IFERROR(IF(AND(AF41,AF45,AF47,AF48,AF49,AF50,AF51)="","",SUM(AF41,AF45,AF47)-SUM(AF48)-SUM(AF49)+SUM(AF50,AF51)),"")</f>
        <v/>
      </c>
      <c r="AG53" s="143" t="str">
        <f>IFERROR(IF(AND(AE53,AF53)="","",IF(#REF!="Konsolidovani",SUM(AE53,AF53),"")),"")</f>
        <v/>
      </c>
    </row>
    <row r="54" spans="1:33" ht="19.5" customHeight="1">
      <c r="K54" s="239">
        <f>IF(ISERROR(ABS(LOG(ABS(SUM(K22:K53)),EXP(3)))),"",ABS(LOG(ABS(SUM(K22:K53)),EXP(3))))</f>
        <v>5.2353962133632912</v>
      </c>
      <c r="L54" s="239">
        <f t="shared" ref="L54:T54" si="8">IF(ISERROR(ABS(LOG(ABS(SUM(L22:L53)),EXP(3)))),"",ABS(LOG(ABS(SUM(L22:L53)),EXP(3))))</f>
        <v>4.8850311402933633</v>
      </c>
      <c r="M54" s="239">
        <f t="shared" si="8"/>
        <v>5.5629952613140867</v>
      </c>
      <c r="N54" s="239">
        <f t="shared" si="8"/>
        <v>1.2834534483453464</v>
      </c>
      <c r="O54" s="239">
        <f t="shared" si="8"/>
        <v>1.3265605513006535</v>
      </c>
      <c r="P54" s="239">
        <f t="shared" si="8"/>
        <v>1.36338973027054</v>
      </c>
      <c r="Q54" s="239">
        <f t="shared" si="8"/>
        <v>6.0436437037437569</v>
      </c>
      <c r="R54" s="239">
        <f t="shared" si="8"/>
        <v>6.4165250466532866</v>
      </c>
      <c r="S54" s="239" t="str">
        <f t="shared" si="8"/>
        <v/>
      </c>
      <c r="T54" s="239" t="str">
        <f t="shared" si="8"/>
        <v/>
      </c>
      <c r="U54" s="73"/>
      <c r="V54" s="73"/>
      <c r="W54" s="74"/>
      <c r="X54" s="75"/>
      <c r="Y54" s="75"/>
      <c r="Z54" s="75"/>
      <c r="AA54" s="75"/>
      <c r="AB54" s="75"/>
      <c r="AC54" s="75"/>
      <c r="AD54" s="75"/>
      <c r="AE54" s="76"/>
      <c r="AF54" s="75"/>
      <c r="AG54" s="75"/>
    </row>
    <row r="55" spans="1:33" ht="12.75" customHeight="1"/>
    <row r="56" spans="1:33">
      <c r="U56" s="262" t="s">
        <v>2149</v>
      </c>
      <c r="AF56" s="263" t="s">
        <v>2151</v>
      </c>
      <c r="AG56" s="269" t="s">
        <v>2150</v>
      </c>
    </row>
    <row r="57" spans="1:33">
      <c r="U57" s="331" t="str">
        <f>OP!C45</f>
        <v>Sarajevo, 14.03.2025</v>
      </c>
      <c r="V57" s="331"/>
      <c r="AG57" s="274" t="str">
        <f>OP!AJ45</f>
        <v>Adnan Hadžić</v>
      </c>
    </row>
  </sheetData>
  <sheetProtection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</mergeCells>
  <conditionalFormatting sqref="U8:U11">
    <cfRule type="containsText" dxfId="17" priority="8" operator="containsText" text="Obrazac prazan">
      <formula>NOT(ISERROR(SEARCH("Obrazac prazan",U8)))</formula>
    </cfRule>
  </conditionalFormatting>
  <conditionalFormatting sqref="U56">
    <cfRule type="expression" dxfId="16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5" priority="6">
      <formula>OR(LEFT(#REF!,5)="Reviz",LEFT(#REF!,6)="Izjava")</formula>
    </cfRule>
  </conditionalFormatting>
  <conditionalFormatting sqref="AF56:AG56">
    <cfRule type="expression" dxfId="14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7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>
    <tabColor rgb="FF0F932E"/>
  </sheetPr>
  <dimension ref="A1:AIJ60"/>
  <sheetViews>
    <sheetView showGridLines="0" view="pageLayout" topLeftCell="B13" zoomScale="80" zoomScalePageLayoutView="80" workbookViewId="0">
      <selection activeCell="S18" sqref="S18:AQ18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350" t="str">
        <f>BS!E1</f>
        <v>Bosnalijek dd</v>
      </c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241"/>
      <c r="T1" s="241"/>
      <c r="U1" s="241"/>
      <c r="V1" s="241"/>
      <c r="W1" s="241"/>
      <c r="AA1" s="82"/>
      <c r="AF1" s="80"/>
      <c r="AG1" s="80"/>
      <c r="AH1" s="261"/>
      <c r="AI1" s="80"/>
      <c r="AJ1" s="253"/>
      <c r="AK1" s="280" t="s">
        <v>2541</v>
      </c>
      <c r="AL1" s="281"/>
      <c r="AM1" s="281"/>
      <c r="AN1" s="281"/>
      <c r="AO1" s="281"/>
      <c r="AP1" s="281"/>
      <c r="AQ1" s="281"/>
    </row>
    <row r="2" spans="1:920" s="81" customFormat="1" ht="14.25" customHeight="1">
      <c r="C2" s="266" t="s">
        <v>2539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1"/>
      <c r="AI2" s="80"/>
      <c r="AJ2" s="253"/>
      <c r="AK2" s="334" t="s">
        <v>2590</v>
      </c>
      <c r="AL2" s="334"/>
      <c r="AM2" s="334"/>
      <c r="AN2" s="334"/>
      <c r="AO2" s="334"/>
      <c r="AP2" s="334"/>
      <c r="AQ2" s="334"/>
    </row>
    <row r="3" spans="1:920" s="81" customFormat="1" ht="15" customHeight="1">
      <c r="B3" s="266"/>
      <c r="C3" s="350" t="str">
        <f>BS!E3</f>
        <v>Jukićeva 53, 71000 Sarajevo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266"/>
      <c r="T3" s="266"/>
      <c r="U3" s="266"/>
      <c r="V3" s="266"/>
      <c r="W3" s="266"/>
      <c r="AA3" s="82"/>
      <c r="AF3" s="80"/>
      <c r="AG3" s="80"/>
      <c r="AH3" s="261"/>
      <c r="AI3" s="80"/>
      <c r="AJ3" s="253"/>
      <c r="AK3" s="265"/>
      <c r="AL3" s="264"/>
      <c r="AM3" s="264"/>
      <c r="AN3" s="264"/>
      <c r="AO3" s="264"/>
      <c r="AP3" s="264"/>
      <c r="AQ3" s="264"/>
    </row>
    <row r="4" spans="1:920" s="80" customFormat="1" ht="15" customHeight="1">
      <c r="C4" s="266" t="s">
        <v>2540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3"/>
      <c r="AD4" s="273"/>
      <c r="AE4" s="273"/>
      <c r="AF4" s="273"/>
      <c r="AG4" s="273"/>
      <c r="AH4" s="273"/>
      <c r="AI4" s="81"/>
      <c r="AJ4" s="253"/>
      <c r="AK4" s="282"/>
      <c r="AL4" s="282"/>
      <c r="AM4" s="282"/>
      <c r="AN4" s="282"/>
      <c r="AO4" s="282"/>
      <c r="AP4" s="282"/>
      <c r="AQ4" s="282"/>
    </row>
    <row r="5" spans="1:920" s="80" customFormat="1" ht="15" customHeight="1">
      <c r="C5" s="311" t="str">
        <f>BS!E5</f>
        <v>21.20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0"/>
      <c r="AD5" s="260"/>
      <c r="AE5" s="260"/>
      <c r="AF5" s="260"/>
      <c r="AG5" s="260"/>
      <c r="AH5" s="260"/>
      <c r="AI5" s="81"/>
      <c r="AJ5" s="253"/>
      <c r="AK5" s="260"/>
      <c r="AL5" s="260"/>
      <c r="AM5" s="260"/>
      <c r="AN5" s="260"/>
      <c r="AO5" s="260"/>
      <c r="AP5" s="260"/>
      <c r="AQ5" s="260"/>
    </row>
    <row r="6" spans="1:920" s="80" customFormat="1" ht="15" customHeight="1">
      <c r="C6" s="271" t="s">
        <v>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0"/>
      <c r="AD6" s="260"/>
      <c r="AE6" s="260"/>
      <c r="AF6" s="260"/>
      <c r="AG6" s="260"/>
      <c r="AH6" s="260"/>
      <c r="AI6" s="81"/>
      <c r="AJ6" s="253"/>
      <c r="AK6" s="260"/>
      <c r="AL6" s="260"/>
      <c r="AM6" s="260"/>
      <c r="AN6" s="260"/>
      <c r="AO6" s="260"/>
      <c r="AP6" s="260"/>
      <c r="AQ6" s="260"/>
    </row>
    <row r="7" spans="1:920" s="80" customFormat="1" ht="15" customHeight="1">
      <c r="C7" s="350">
        <f>BS!E7</f>
        <v>200598340009</v>
      </c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0"/>
      <c r="AD7" s="260"/>
      <c r="AE7" s="260"/>
      <c r="AF7" s="260"/>
      <c r="AG7" s="260"/>
      <c r="AH7" s="260"/>
      <c r="AI7" s="81"/>
      <c r="AJ7" s="253"/>
      <c r="AK7" s="260"/>
      <c r="AL7" s="260"/>
      <c r="AM7" s="260"/>
      <c r="AN7" s="260"/>
      <c r="AO7" s="260"/>
      <c r="AP7" s="260"/>
      <c r="AQ7" s="260"/>
    </row>
    <row r="8" spans="1:920">
      <c r="C8" s="271" t="s">
        <v>1970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920">
      <c r="C9" s="350">
        <f>BS!E9</f>
        <v>4200598340009</v>
      </c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</row>
    <row r="10" spans="1:920" ht="21" customHeight="1">
      <c r="C10" s="271" t="s">
        <v>2546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920" s="46" customFormat="1" ht="21" customHeight="1">
      <c r="A11" s="45"/>
      <c r="B11" s="45"/>
      <c r="C11" s="337" t="s">
        <v>2591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>
      <c r="A12" s="45"/>
      <c r="B12" s="45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>
      <c r="C13" s="87"/>
      <c r="AJ13" s="253"/>
    </row>
    <row r="14" spans="1:920" ht="15.75" customHeight="1">
      <c r="C14" s="342" t="s">
        <v>2592</v>
      </c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4"/>
      <c r="S14" s="342" t="s">
        <v>2593</v>
      </c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4"/>
    </row>
    <row r="15" spans="1:920">
      <c r="C15" s="345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7"/>
      <c r="S15" s="345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7"/>
    </row>
    <row r="16" spans="1:920" s="88" customFormat="1">
      <c r="A16" s="77">
        <v>0.01</v>
      </c>
      <c r="B16" s="77" t="str">
        <f>IF(LEN(Y16)=0,"",1+ABS((Y16*A16)/LEN(Y16))+A16)</f>
        <v/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</row>
    <row r="17" spans="1:43" s="88" customFormat="1">
      <c r="A17" s="77"/>
      <c r="B17" s="77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</row>
    <row r="18" spans="1:43" s="88" customFormat="1">
      <c r="A18" s="77"/>
      <c r="B18" s="77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</row>
    <row r="19" spans="1:43" s="88" customFormat="1">
      <c r="A19" s="77"/>
      <c r="B19" s="77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</row>
    <row r="20" spans="1:43" s="88" customFormat="1">
      <c r="A20" s="77"/>
      <c r="B20" s="77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</row>
    <row r="21" spans="1:43" s="88" customFormat="1">
      <c r="A21" s="77"/>
      <c r="B21" s="77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</row>
    <row r="22" spans="1:43" s="88" customFormat="1">
      <c r="A22" s="77"/>
      <c r="B22" s="77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</row>
    <row r="23" spans="1:43" s="88" customFormat="1">
      <c r="A23" s="77"/>
      <c r="B23" s="77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</row>
    <row r="24" spans="1:43" s="88" customFormat="1">
      <c r="A24" s="77"/>
      <c r="B24" s="77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</row>
    <row r="25" spans="1:43" s="88" customFormat="1">
      <c r="A25" s="77"/>
      <c r="B25" s="77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</row>
    <row r="26" spans="1:43" s="88" customFormat="1">
      <c r="A26" s="77"/>
      <c r="B26" s="77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</row>
    <row r="27" spans="1:43" s="88" customFormat="1">
      <c r="A27" s="77"/>
      <c r="B27" s="77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</row>
    <row r="28" spans="1:43" s="88" customFormat="1">
      <c r="A28" s="77"/>
      <c r="B28" s="77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</row>
    <row r="29" spans="1:43" s="88" customFormat="1">
      <c r="A29" s="77"/>
      <c r="B29" s="77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</row>
    <row r="30" spans="1:43" s="88" customFormat="1">
      <c r="A30" s="77"/>
      <c r="B30" s="77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</row>
    <row r="31" spans="1:43" s="88" customFormat="1">
      <c r="A31" s="77"/>
      <c r="B31" s="77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</row>
    <row r="32" spans="1:43" s="88" customFormat="1">
      <c r="A32" s="77"/>
      <c r="B32" s="77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</row>
    <row r="33" spans="1:43" s="88" customFormat="1">
      <c r="A33" s="77"/>
      <c r="B33" s="77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</row>
    <row r="34" spans="1:43" s="88" customFormat="1">
      <c r="A34" s="77"/>
      <c r="B34" s="77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</row>
    <row r="35" spans="1:43" s="88" customFormat="1">
      <c r="A35" s="77"/>
      <c r="B35" s="77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</row>
    <row r="36" spans="1:43" s="88" customFormat="1">
      <c r="A36" s="77"/>
      <c r="B36" s="77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</row>
    <row r="37" spans="1:43" s="88" customFormat="1">
      <c r="A37" s="77"/>
      <c r="B37" s="77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</row>
    <row r="38" spans="1:43" s="88" customFormat="1">
      <c r="A38" s="77"/>
      <c r="B38" s="77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</row>
    <row r="39" spans="1:43" s="88" customFormat="1">
      <c r="A39" s="77"/>
      <c r="B39" s="77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</row>
    <row r="40" spans="1:43" s="88" customFormat="1">
      <c r="A40" s="77"/>
      <c r="B40" s="77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</row>
    <row r="41" spans="1:43" s="88" customFormat="1">
      <c r="A41" s="77"/>
      <c r="B41" s="77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</row>
    <row r="42" spans="1:43" s="88" customFormat="1">
      <c r="A42" s="77"/>
      <c r="B42" s="77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</row>
    <row r="43" spans="1:43" s="88" customFormat="1">
      <c r="A43" s="77"/>
      <c r="B43" s="77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</row>
    <row r="44" spans="1:43" s="88" customFormat="1">
      <c r="A44" s="77"/>
      <c r="B44" s="77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</row>
    <row r="45" spans="1:43" s="88" customFormat="1">
      <c r="A45" s="77"/>
      <c r="B45" s="77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</row>
    <row r="46" spans="1:43" s="88" customFormat="1">
      <c r="A46" s="77"/>
      <c r="B46" s="77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</row>
    <row r="47" spans="1:43" s="88" customFormat="1">
      <c r="A47" s="77"/>
      <c r="B47" s="77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</row>
    <row r="48" spans="1:43" s="88" customFormat="1">
      <c r="A48" s="77"/>
      <c r="B48" s="77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</row>
    <row r="49" spans="1:43" ht="21" customHeight="1">
      <c r="B49" s="77" t="str">
        <f>IF(ISERROR(ABS(LOG(ABS(SUM(B16:B48)),EXP(3)))),"",ABS(LOG(ABS(SUM(B16:B48)),EXP(3))))</f>
        <v/>
      </c>
    </row>
    <row r="50" spans="1:43" ht="23.25" customHeight="1">
      <c r="B50" s="78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AH50" s="173"/>
      <c r="AI50" s="89"/>
      <c r="AJ50" s="89"/>
      <c r="AK50" s="89"/>
    </row>
    <row r="51" spans="1:43" s="91" customFormat="1" ht="24" customHeight="1">
      <c r="A51" s="90"/>
      <c r="B51" s="90"/>
      <c r="C51" s="310" t="s">
        <v>2149</v>
      </c>
      <c r="D51" s="310"/>
      <c r="E51" s="310"/>
      <c r="F51" s="310"/>
      <c r="G51" s="310"/>
      <c r="H51" s="310"/>
      <c r="I51" s="310"/>
      <c r="J51" s="310"/>
      <c r="K51" s="310"/>
      <c r="L51" s="310"/>
      <c r="T51" s="100"/>
      <c r="AE51" s="100" t="s">
        <v>2151</v>
      </c>
      <c r="AH51" s="341" t="s">
        <v>2150</v>
      </c>
      <c r="AI51" s="341"/>
      <c r="AJ51" s="341"/>
      <c r="AK51" s="341"/>
      <c r="AL51" s="341"/>
      <c r="AM51" s="341"/>
      <c r="AN51" s="341"/>
      <c r="AO51" s="341"/>
      <c r="AP51" s="341"/>
      <c r="AQ51" s="341"/>
    </row>
    <row r="52" spans="1:43">
      <c r="C52" s="339" t="str">
        <f>OP!C45</f>
        <v>Sarajevo, 14.03.2025</v>
      </c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AH52" s="340" t="str">
        <f>OP!AJ45</f>
        <v>Adnan Hadžić</v>
      </c>
      <c r="AI52" s="340"/>
      <c r="AJ52" s="340"/>
      <c r="AK52" s="340"/>
      <c r="AL52" s="340"/>
      <c r="AM52" s="340"/>
      <c r="AN52" s="340"/>
      <c r="AO52" s="340"/>
      <c r="AP52" s="340"/>
      <c r="AQ52" s="340"/>
    </row>
    <row r="53" spans="1:43" ht="60.75" customHeight="1">
      <c r="H53" s="93"/>
      <c r="I53" s="93"/>
      <c r="J53" s="93"/>
      <c r="K53" s="93"/>
      <c r="L53" s="93"/>
      <c r="AJ53" s="95"/>
      <c r="AK53" s="96"/>
    </row>
    <row r="54" spans="1:43" ht="60.75" customHeight="1">
      <c r="C54" s="93"/>
      <c r="D54" s="93"/>
      <c r="E54" s="93"/>
      <c r="F54" s="93"/>
      <c r="G54" s="94"/>
      <c r="H54" s="93"/>
      <c r="I54" s="93"/>
      <c r="J54" s="93"/>
      <c r="K54" s="93"/>
      <c r="L54" s="93"/>
      <c r="AJ54" s="95"/>
      <c r="AK54" s="96"/>
    </row>
    <row r="55" spans="1:43" ht="33.75" customHeight="1">
      <c r="C55" s="93"/>
      <c r="D55" s="93"/>
      <c r="E55" s="93"/>
      <c r="F55" s="93"/>
      <c r="G55" s="94"/>
      <c r="H55" s="93"/>
      <c r="I55" s="93"/>
      <c r="J55" s="93"/>
      <c r="K55" s="93"/>
      <c r="L55" s="93"/>
    </row>
    <row r="56" spans="1:43" ht="33.75" customHeight="1">
      <c r="C56" s="93"/>
      <c r="D56" s="93"/>
      <c r="E56" s="93"/>
      <c r="F56" s="93"/>
      <c r="G56" s="94"/>
      <c r="H56" s="93"/>
      <c r="I56" s="93"/>
      <c r="J56" s="93"/>
      <c r="K56" s="93"/>
      <c r="L56" s="93"/>
    </row>
    <row r="57" spans="1:43" ht="72.75" customHeight="1"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AJ57" s="95"/>
      <c r="AK57" s="96"/>
    </row>
    <row r="58" spans="1:43" ht="72.75" customHeight="1">
      <c r="AJ58" s="95"/>
      <c r="AK58" s="96"/>
    </row>
    <row r="59" spans="1:43" ht="20.45" customHeight="1">
      <c r="C59" s="174"/>
      <c r="D59" s="175"/>
      <c r="E59" s="101"/>
      <c r="F59" s="101"/>
      <c r="G59" s="10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176"/>
      <c r="AJ59" s="95"/>
      <c r="AK59" s="96"/>
    </row>
    <row r="60" spans="1:43"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</sheetData>
  <mergeCells count="82">
    <mergeCell ref="C1:R1"/>
    <mergeCell ref="C3:R3"/>
    <mergeCell ref="C5:R5"/>
    <mergeCell ref="C7:R7"/>
    <mergeCell ref="C9:R9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S20:AQ20"/>
    <mergeCell ref="C21:R21"/>
    <mergeCell ref="S21:AQ21"/>
    <mergeCell ref="C22:R22"/>
    <mergeCell ref="S22:AQ22"/>
    <mergeCell ref="C23:R23"/>
    <mergeCell ref="S23:AQ23"/>
    <mergeCell ref="C24:R24"/>
    <mergeCell ref="S24:AQ24"/>
    <mergeCell ref="C25:R25"/>
    <mergeCell ref="S25:AQ25"/>
    <mergeCell ref="C26:R26"/>
    <mergeCell ref="S26:AQ26"/>
    <mergeCell ref="C27:R27"/>
    <mergeCell ref="S27:AQ27"/>
    <mergeCell ref="C28:R28"/>
    <mergeCell ref="S28:AQ28"/>
    <mergeCell ref="C29:R29"/>
    <mergeCell ref="S29:AQ29"/>
    <mergeCell ref="C30:R30"/>
    <mergeCell ref="S30:AQ30"/>
    <mergeCell ref="C31:R31"/>
    <mergeCell ref="S31:AQ31"/>
    <mergeCell ref="C32:R32"/>
    <mergeCell ref="S32:AQ32"/>
    <mergeCell ref="C33:R33"/>
    <mergeCell ref="S33:AQ33"/>
    <mergeCell ref="C34:R34"/>
    <mergeCell ref="S34:AQ34"/>
    <mergeCell ref="C35:R35"/>
    <mergeCell ref="S35:AQ35"/>
    <mergeCell ref="C36:R36"/>
    <mergeCell ref="S36:AQ36"/>
    <mergeCell ref="C37:R37"/>
    <mergeCell ref="S37:AQ37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</mergeCells>
  <conditionalFormatting sqref="B3:C3 S3:W3">
    <cfRule type="expression" dxfId="13" priority="5">
      <formula>OR(LEFT(#REF!,5)="Reviz",LEFT(#REF!,6)="Izjava")</formula>
    </cfRule>
  </conditionalFormatting>
  <conditionalFormatting sqref="C1:C2">
    <cfRule type="expression" dxfId="12" priority="1">
      <formula>OR(LEFT(#REF!,5)="Reviz",LEFT(#REF!,6)="Izjava")</formula>
    </cfRule>
  </conditionalFormatting>
  <conditionalFormatting sqref="C1:C10">
    <cfRule type="expression" dxfId="11" priority="4">
      <formula>OR(LEFT(#REF!,5)="Reviz",LEFT(#REF!,6)="Izjava")</formula>
    </cfRule>
  </conditionalFormatting>
  <conditionalFormatting sqref="C4">
    <cfRule type="expression" dxfId="10" priority="2">
      <formula>OR(LEFT(#REF!,5)="Reviz",LEFT(#REF!,6)="Izjava")</formula>
    </cfRule>
  </conditionalFormatting>
  <conditionalFormatting sqref="C11">
    <cfRule type="expression" dxfId="9" priority="11">
      <formula>OR(LEFT(#REF!,5)="Reviz",LEFT(#REF!,6)="Izjava")</formula>
    </cfRule>
    <cfRule type="expression" dxfId="8" priority="12">
      <formula>OR(LEFT(#REF!,5)="Reviz",LEFT(#REF!,6)="Izjava")</formula>
    </cfRule>
  </conditionalFormatting>
  <conditionalFormatting sqref="C14">
    <cfRule type="expression" dxfId="7" priority="10">
      <formula>OR(LEFT(#REF!,5)="Reviz",LEFT(#REF!,6)="Izjava")</formula>
    </cfRule>
  </conditionalFormatting>
  <conditionalFormatting sqref="C16">
    <cfRule type="expression" dxfId="6" priority="8">
      <formula>OR(LEFT(#REF!,5)="Reviz",LEFT(#REF!,6)="Izjava")</formula>
    </cfRule>
  </conditionalFormatting>
  <conditionalFormatting sqref="C59">
    <cfRule type="expression" dxfId="5" priority="13">
      <formula>OR(LEFT(#REF!,5)="Reviz",LEFT(#REF!,6)="Izjava")</formula>
    </cfRule>
    <cfRule type="containsText" dxfId="4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5">
      <formula>OR(LEFT(#REF!,5)="Reviz",LEFT(#REF!,6)="Izjava")</formula>
    </cfRule>
  </conditionalFormatting>
  <conditionalFormatting sqref="S14">
    <cfRule type="expression" dxfId="2" priority="9">
      <formula>OR(LEFT(#REF!,5)="Reviz",LEFT(#REF!,6)="Izjava")</formula>
    </cfRule>
  </conditionalFormatting>
  <conditionalFormatting sqref="S1:W1">
    <cfRule type="expression" dxfId="1" priority="6">
      <formula>OR(LEFT(#REF!,5)="Reviz",LEFT(#REF!,6)="Izjava")</formula>
    </cfRule>
  </conditionalFormatting>
  <conditionalFormatting sqref="X1:AG1 X3:AG3 AC4:AC7 C49:AH49 C53:AH54 C55:W56 C57:AH58 AJ1:AJ3">
    <cfRule type="expression" dxfId="0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#Konverter</vt:lpstr>
      <vt:lpstr>#UNOS</vt:lpstr>
      <vt:lpstr>OP</vt:lpstr>
      <vt:lpstr>BS</vt:lpstr>
      <vt:lpstr>BU</vt:lpstr>
      <vt:lpstr>GTDIR</vt:lpstr>
      <vt:lpstr>GTIND</vt:lpstr>
      <vt:lpstr>IPK</vt:lpstr>
      <vt:lpstr>ZB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Sanja Perić</cp:lastModifiedBy>
  <cp:lastPrinted>2025-03-04T14:15:29Z</cp:lastPrinted>
  <dcterms:created xsi:type="dcterms:W3CDTF">2022-09-29T09:39:00Z</dcterms:created>
  <dcterms:modified xsi:type="dcterms:W3CDTF">2025-03-14T14:15:41Z</dcterms:modified>
  <cp:category>PrivrednaDrustva</cp:category>
</cp:coreProperties>
</file>