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125" windowWidth="9720" windowHeight="6600" tabRatio="904" activeTab="0"/>
  </bookViews>
  <sheets>
    <sheet name="Tabela A" sheetId="1" r:id="rId1"/>
    <sheet name="Tabela B" sheetId="2" r:id="rId2"/>
    <sheet name="Tabela C" sheetId="3" r:id="rId3"/>
    <sheet name="Tabela D" sheetId="4" r:id="rId4"/>
    <sheet name="Tabela F" sheetId="5" r:id="rId5"/>
    <sheet name="Tabela G" sheetId="6" r:id="rId6"/>
  </sheets>
  <definedNames>
    <definedName name="_xlnm.Print_Area" localSheetId="2">'Tabela C'!$A$1:$J$161</definedName>
    <definedName name="_xlnm.Print_Area" localSheetId="3">'Tabela D'!$A$1:$I$84</definedName>
    <definedName name="_xlnm.Print_Area" localSheetId="4">'Tabela F'!$A$1:$L$57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<sst xmlns="http://schemas.openxmlformats.org/spreadsheetml/2006/main" count="736" uniqueCount="628">
  <si>
    <t>IZVJEŠTAJ O PROMJENAMA NA KAPITALU</t>
  </si>
  <si>
    <t>VRSTA PROMJENE NA KAPITALU</t>
  </si>
  <si>
    <t>DIO KAPITALA KOJI PRIPADA VLASNICIMA MATIČNOG PRIVREDNOG DRUŠTVA</t>
  </si>
  <si>
    <t>MANJINSKI INTERES</t>
  </si>
  <si>
    <t>Dionički kapital i udjeli u društvu sa ograničenom odgovornošću</t>
  </si>
  <si>
    <t>Akumulirana neraspoređena dobit / nepokriveni gubitak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</si>
  <si>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</si>
  <si>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</si>
  <si>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</si>
  <si>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</si>
  <si>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</si>
  <si>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</si>
  <si>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</si>
  <si>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</si>
  <si>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</si>
  <si>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</si>
  <si>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</si>
  <si>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</si>
  <si>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</si>
  <si>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</si>
  <si>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</si>
  <si>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</si>
  <si>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</si>
  <si>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</si>
  <si>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Tabela G</t>
  </si>
  <si>
    <t>Zabilješke i komentari uprave neophodni za bolje i jasnije razumjevanje podataka prezentiranih u Tabelama A, B, C, D, E i F obrazca OEI-PD</t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</si>
  <si>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</si>
  <si>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</si>
  <si>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</si>
  <si>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</si>
  <si>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</si>
  <si>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</si>
  <si>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</si>
  <si>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</si>
  <si>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</si>
  <si>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</si>
  <si>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</si>
  <si>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</si>
  <si>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</si>
  <si>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</si>
  <si>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</si>
  <si>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</si>
  <si>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</si>
  <si>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</si>
  <si>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</si>
  <si>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</si>
  <si>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</si>
  <si>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</si>
  <si>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</si>
  <si>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</si>
  <si>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</si>
  <si>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</si>
  <si>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</si>
  <si>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</si>
  <si>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</si>
  <si>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</si>
  <si>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</si>
  <si>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</si>
  <si>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</si>
  <si>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Izvještaj sastavio/la: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</si>
  <si>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</si>
  <si>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</si>
  <si>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</si>
  <si>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</si>
  <si>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</si>
  <si>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</si>
  <si>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</si>
  <si>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</si>
  <si>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</si>
  <si>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</si>
  <si>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</si>
  <si>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</si>
  <si>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</si>
  <si>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</si>
  <si>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</si>
  <si>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</si>
  <si>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</si>
  <si>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</si>
  <si>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</si>
  <si>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</si>
  <si>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</si>
  <si>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</si>
  <si>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</si>
  <si>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</si>
  <si>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</si>
  <si>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</si>
  <si>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</si>
  <si>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</si>
  <si>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</si>
  <si>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</si>
  <si>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</si>
  <si>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</si>
  <si>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</si>
  <si>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</si>
  <si>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</si>
  <si>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</si>
  <si>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</si>
  <si>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</si>
  <si>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</si>
  <si>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</si>
  <si>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</si>
  <si>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</si>
  <si>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</si>
  <si>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</si>
  <si>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</si>
  <si>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</si>
  <si>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</si>
  <si>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</si>
  <si>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</si>
  <si>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</si>
  <si>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</si>
  <si>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</si>
  <si>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</si>
  <si>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</si>
  <si>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</si>
  <si>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</si>
  <si>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</si>
  <si>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</si>
  <si>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</si>
  <si>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</si>
  <si>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</si>
  <si>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</si>
  <si>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</si>
  <si>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</si>
  <si>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</si>
  <si>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</si>
  <si>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</si>
  <si>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</si>
  <si>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</si>
  <si>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</si>
  <si>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</si>
  <si>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</si>
  <si>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</si>
  <si>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</si>
  <si>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</si>
  <si>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</si>
  <si>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</si>
  <si>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</si>
  <si>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</si>
  <si>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</si>
  <si>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</si>
  <si>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</si>
  <si>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</si>
  <si>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</si>
  <si>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</si>
  <si>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</si>
  <si>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</si>
  <si>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</si>
  <si>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</si>
  <si>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</si>
  <si>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</si>
  <si>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</si>
  <si>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</si>
  <si>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</si>
  <si>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</si>
  <si>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</si>
  <si>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</si>
  <si>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</si>
  <si>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</si>
  <si>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</si>
  <si>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</si>
  <si>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</si>
  <si>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</si>
  <si>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</si>
  <si>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</si>
  <si>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</si>
  <si>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</si>
  <si>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</si>
  <si>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</si>
  <si>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</si>
  <si>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</si>
  <si>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</si>
  <si>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</si>
  <si>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</si>
  <si>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</si>
  <si>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</si>
  <si>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</si>
  <si>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</si>
  <si>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</si>
  <si>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</si>
  <si>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</si>
  <si>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</si>
  <si>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</si>
  <si>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</si>
  <si>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</si>
  <si>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</si>
  <si>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</si>
  <si>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</si>
  <si>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</si>
  <si>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</si>
  <si>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</si>
  <si>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</si>
  <si>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</si>
  <si>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</si>
  <si>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</si>
  <si>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</si>
  <si>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</si>
  <si>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</si>
  <si>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</si>
  <si>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</si>
  <si>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</si>
  <si>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</si>
  <si>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</si>
  <si>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</si>
  <si>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</si>
  <si>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</si>
  <si>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</si>
  <si>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</si>
  <si>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</si>
  <si>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</si>
  <si>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</si>
  <si>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</si>
  <si>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</si>
  <si>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</si>
  <si>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</si>
  <si>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</si>
  <si>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</si>
  <si>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</si>
  <si>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</si>
  <si>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</si>
  <si>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</si>
  <si>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</si>
  <si>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</si>
  <si>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</si>
  <si>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</si>
  <si>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Certificirani računovođa</t>
  </si>
  <si>
    <t>Direktor</t>
  </si>
  <si>
    <t xml:space="preserve">Naziv emitenta: </t>
  </si>
  <si>
    <t>IZNOS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</si>
  <si>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</si>
  <si>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</si>
  <si>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</si>
  <si>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</si>
  <si>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</si>
  <si>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</si>
  <si>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</si>
  <si>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</si>
  <si>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</si>
  <si>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</si>
  <si>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</si>
  <si>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</si>
  <si>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</si>
  <si>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</si>
  <si>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</si>
  <si>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</si>
  <si>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</si>
  <si>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</si>
  <si>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</si>
  <si>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</si>
  <si>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</si>
  <si>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</si>
  <si>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</si>
  <si>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</si>
  <si>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</si>
  <si>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</si>
  <si>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</si>
  <si>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</si>
  <si>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</si>
  <si>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</si>
  <si>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</si>
  <si>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</si>
  <si>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</si>
  <si>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</si>
  <si>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</si>
  <si>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</si>
  <si>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</si>
  <si>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</si>
  <si>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</si>
  <si>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</si>
  <si>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</si>
  <si>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</si>
  <si>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</si>
  <si>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</si>
  <si>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</si>
  <si>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</si>
  <si>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</si>
  <si>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</si>
  <si>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</si>
  <si>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</si>
  <si>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</si>
  <si>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</si>
  <si>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</si>
  <si>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</si>
  <si>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</si>
  <si>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</si>
  <si>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</si>
  <si>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</si>
  <si>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</si>
  <si>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</si>
  <si>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</si>
  <si>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</si>
  <si>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</si>
  <si>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</si>
  <si>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</si>
  <si>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</si>
  <si>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</si>
  <si>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</si>
  <si>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</si>
  <si>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</si>
  <si>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</si>
  <si>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</si>
  <si>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</si>
  <si>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</si>
  <si>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</si>
  <si>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</si>
  <si>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</si>
  <si>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</si>
  <si>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</si>
  <si>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</si>
  <si>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</si>
  <si>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</si>
  <si>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</si>
  <si>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</si>
  <si>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</si>
  <si>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</si>
  <si>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</si>
  <si>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</si>
  <si>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</si>
  <si>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</si>
  <si>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</si>
  <si>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</si>
  <si>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</si>
  <si>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</si>
  <si>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</si>
  <si>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</si>
  <si>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</si>
  <si>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</si>
  <si>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</si>
  <si>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</si>
  <si>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</si>
  <si>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</si>
  <si>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</si>
  <si>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</si>
  <si>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</si>
  <si>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</si>
  <si>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</si>
  <si>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</si>
  <si>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</si>
  <si>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</si>
  <si>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</si>
  <si>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</si>
  <si>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</si>
  <si>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</si>
  <si>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</si>
  <si>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</si>
  <si>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</si>
  <si>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</si>
  <si>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</si>
  <si>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</si>
  <si>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</si>
  <si>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</si>
  <si>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</si>
  <si>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</si>
  <si>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</si>
  <si>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</si>
  <si>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</si>
  <si>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</si>
  <si>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</si>
  <si>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</si>
  <si>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</si>
  <si>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</si>
  <si>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</si>
  <si>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</si>
  <si>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</si>
  <si>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</si>
  <si>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</si>
  <si>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</si>
  <si>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</si>
  <si>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</si>
  <si>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</si>
  <si>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</si>
  <si>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</si>
  <si>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</si>
  <si>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</si>
  <si>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</si>
  <si>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</si>
  <si>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</si>
  <si>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</si>
  <si>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</si>
  <si>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</si>
  <si>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</si>
  <si>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</si>
  <si>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</si>
  <si>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</si>
  <si>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</si>
  <si>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</si>
  <si>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</si>
  <si>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</si>
  <si>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</si>
  <si>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</si>
  <si>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</si>
  <si>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</si>
  <si>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predhodne godine </t>
  </si>
  <si>
    <t xml:space="preserve">         IZVJEŠTAJ O GOTOVINSKIM TOKOVIMA</t>
  </si>
  <si>
    <t>u KM</t>
  </si>
  <si>
    <t>O P I S</t>
  </si>
  <si>
    <t>Oznaka za AOP</t>
  </si>
  <si>
    <t>Tekuća godina</t>
  </si>
  <si>
    <t>Prethodna godina</t>
  </si>
  <si>
    <t>1.</t>
  </si>
  <si>
    <t>2.</t>
  </si>
  <si>
    <t>3.</t>
  </si>
  <si>
    <t>4.</t>
  </si>
  <si>
    <t>5.</t>
  </si>
  <si>
    <t>6.</t>
  </si>
  <si>
    <t>Prilivi iz osnova kratkoročnih finansijskih plasmana</t>
  </si>
  <si>
    <t>Prilivi iz osnova prodaje dionica i udjela</t>
  </si>
  <si>
    <t>Prilivi iz osnova prodaje stalnih sredstava</t>
  </si>
  <si>
    <t>Prilivi iz osnova kamata</t>
  </si>
  <si>
    <t>Prilivi od dividendi i učešća u dobiti</t>
  </si>
  <si>
    <t>Prilivi iz osnova ostalih dugoročnih finansijskih plasmana</t>
  </si>
  <si>
    <t>Odlivi iz osnova kratkoročnih finansijskih plasmana</t>
  </si>
  <si>
    <t>Odlivi iz osnova kupovine dionica i udjela</t>
  </si>
  <si>
    <t>Odlivi iz osnova kupovine stalnih sredstava</t>
  </si>
  <si>
    <t>Odlivi iz osnova ostalih dugoročnih finansijskih plasmana</t>
  </si>
  <si>
    <t>Prilivi iz osnova povećanja osnovnog kapitala</t>
  </si>
  <si>
    <t>Prilivi iz osnova dugoročnih kredita</t>
  </si>
  <si>
    <t>Prilivi iz osnova kratkoročnih kredita</t>
  </si>
  <si>
    <t>Prilivi iz osnova ostalih dugoročnih i kratkoročnih obaveza</t>
  </si>
  <si>
    <t>Odlivi iz osnova otkupa vlastitih dionica i udjela</t>
  </si>
  <si>
    <t>Odlivi iz osnova dugoročnih kredita</t>
  </si>
  <si>
    <t>Odlivi iz osnova kratkoročnih kredita</t>
  </si>
  <si>
    <t>Odlivi iz osnova finansijskog lizinga</t>
  </si>
  <si>
    <t>Odlivi iz osnova isplaćenih dividendi</t>
  </si>
  <si>
    <t>Odlivi iz osnova ostalih dugoročnih i kratkoročnih obaveza</t>
  </si>
  <si>
    <t>Bosnalijek d.d</t>
  </si>
  <si>
    <t>Jukićeva 53, 71000 Sarajevo</t>
  </si>
  <si>
    <t>www.bosnalijek.ba</t>
  </si>
  <si>
    <t>info@bosnalijek.ba</t>
  </si>
  <si>
    <t xml:space="preserve">Izvještaj sastavio/la: </t>
  </si>
  <si>
    <t>Bosnalijek, farmaceutska i hemijska industrija, dioničko društvo;
Bosnalijek d.d.</t>
  </si>
  <si>
    <t>tel: +387 33 254 401;
fax: +387 33 664 971</t>
  </si>
  <si>
    <t xml:space="preserve">7.596.256 redovnih dionica sa nominalnom cijenom od 10,00 KM i
233.731 dionica za zaposlene nominalne vrijednosti 10,00 KM 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</si>
  <si>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</si>
  <si>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</si>
  <si>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</si>
  <si>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</si>
  <si>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</si>
  <si>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</si>
  <si>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</si>
  <si>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</si>
  <si>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</si>
  <si>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</si>
  <si>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</si>
  <si>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</si>
  <si>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</si>
  <si>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</si>
  <si>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</si>
  <si>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</si>
  <si>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</si>
  <si>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</si>
  <si>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</si>
  <si>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</si>
  <si>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</si>
  <si>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</si>
  <si>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</si>
  <si>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</si>
  <si>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</si>
  <si>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</si>
  <si>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</si>
  <si>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</si>
  <si>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</si>
  <si>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</si>
  <si>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</si>
  <si>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</si>
  <si>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</si>
  <si>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</si>
  <si>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t xml:space="preserve"> Naziv emitenta:      Bosnalijek d.d.</t>
  </si>
  <si>
    <t>420059834009</t>
  </si>
  <si>
    <t>67 bez 673</t>
  </si>
  <si>
    <t>57 bez 573</t>
  </si>
  <si>
    <t>U Sarajevu,</t>
  </si>
  <si>
    <t>Broj dozvole 4322/5</t>
  </si>
  <si>
    <t>Šefik Handžić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</si>
  <si>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</si>
  <si>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</si>
  <si>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</si>
  <si>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</si>
  <si>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</si>
  <si>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</si>
  <si>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</si>
  <si>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</si>
  <si>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</si>
  <si>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</si>
  <si>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</si>
  <si>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</si>
  <si>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</si>
  <si>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</si>
  <si>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</si>
  <si>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</si>
  <si>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</si>
  <si>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</si>
  <si>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</si>
  <si>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</si>
  <si>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</si>
  <si>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</si>
  <si>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</si>
  <si>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IZNOS tekuće godine</t>
  </si>
  <si>
    <t>IZNOS prethodne godine (neto)</t>
  </si>
  <si>
    <t>Iznos tekuće godine</t>
  </si>
  <si>
    <t>-</t>
  </si>
  <si>
    <t>Adnan Smajlović, predsjednik;
Džahid Huseinbegović, član;
Hadis Šuvalija, član</t>
  </si>
  <si>
    <t>Veljko Trivun - Predsjednik;
Mirjana Lasić - član;
Mirna Sijerčić - član;
Mahmoud Muhyadin M. Badi - član;
Janez Bojc - član</t>
  </si>
  <si>
    <t>Reviform d.o.o., Đoke Mazalića 1, Sarajevo</t>
  </si>
  <si>
    <t>Nedžad Polić - Direktor;
Belma Abazović - Izvršni direktor za proizvodnju i razvoj;
Šefik Handžić - Izvršni direktor za finansije;
Nermin Zubčević - Izvršni direktor za kvalitet i regulativu;                                                                                 Bojan Kebe - Izvršni direktor za marketing i prodaju</t>
  </si>
  <si>
    <t xml:space="preserve">            Meša Selimović</t>
  </si>
  <si>
    <t>Nedžad Polić</t>
  </si>
  <si>
    <t>21.20</t>
  </si>
  <si>
    <t>Tabela D</t>
  </si>
  <si>
    <t xml:space="preserve">        INDIREKTNA METODA</t>
  </si>
  <si>
    <t>R.Br.</t>
  </si>
  <si>
    <t>Ozn. (+,-)</t>
  </si>
  <si>
    <t>A. GOTOVINSKI TOKOVI IZ POSLOVNIH   AKTIVNOSTI</t>
  </si>
  <si>
    <t>Neto dobit (gubitak) za period</t>
  </si>
  <si>
    <t>Usklađenje za:</t>
  </si>
  <si>
    <t>Amortizacija / vrijednost usklađenja nematerijalnih sredstava</t>
  </si>
  <si>
    <t>+</t>
  </si>
  <si>
    <t>Gubici (dobici) od otuđenja nematerijalnih sredstava</t>
  </si>
  <si>
    <t>+(-)</t>
  </si>
  <si>
    <t>Amortizacija / vrijednost usklađenja materijalnih sredstava</t>
  </si>
  <si>
    <t>Gubici (dobici) od otuđenja materijalnih sredstava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</si>
  <si>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</si>
  <si>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</si>
  <si>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</si>
  <si>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</si>
  <si>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</si>
  <si>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</si>
  <si>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</si>
  <si>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</si>
  <si>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</si>
  <si>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</si>
  <si>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</si>
  <si>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</si>
  <si>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</si>
  <si>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</si>
  <si>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</si>
  <si>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</si>
  <si>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</si>
  <si>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</si>
  <si>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</si>
  <si>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</si>
  <si>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</si>
  <si>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</si>
  <si>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</si>
  <si>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</si>
  <si>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</si>
  <si>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</si>
  <si>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</si>
  <si>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</si>
  <si>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</si>
  <si>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21.</t>
  </si>
  <si>
    <t>22.</t>
  </si>
  <si>
    <t>23.</t>
  </si>
  <si>
    <t>24.</t>
  </si>
  <si>
    <t>25.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</si>
  <si>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</si>
  <si>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</si>
  <si>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</si>
  <si>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28.</t>
  </si>
  <si>
    <t>29.</t>
  </si>
  <si>
    <t>30.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</si>
  <si>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</si>
  <si>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</si>
  <si>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</si>
  <si>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</si>
  <si>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</si>
  <si>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</si>
  <si>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</si>
  <si>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35.</t>
  </si>
  <si>
    <t>36.</t>
  </si>
  <si>
    <t>37.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</si>
  <si>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</si>
  <si>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</si>
  <si>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</si>
  <si>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40.</t>
  </si>
  <si>
    <t>41.</t>
  </si>
  <si>
    <t>42.</t>
  </si>
  <si>
    <t>43.</t>
  </si>
  <si>
    <t>44.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</si>
  <si>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</si>
  <si>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</si>
  <si>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</si>
  <si>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</si>
  <si>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</si>
  <si>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</si>
  <si>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</si>
  <si>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</si>
  <si>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</si>
  <si>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</si>
  <si>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</si>
  <si>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</si>
  <si>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</si>
  <si>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</si>
  <si>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</si>
  <si>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</si>
  <si>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</si>
  <si>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</si>
  <si>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</si>
  <si>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</si>
  <si>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M.P.</t>
  </si>
  <si>
    <t>Proizvodnja i prodaja farmaceutskih proizvoda</t>
  </si>
  <si>
    <t>UKUPNI KAPITAL (8+9)</t>
  </si>
  <si>
    <t>Revalorizacione rezerve                      (MRS 16 MRS 21 i MRS 38)</t>
  </si>
  <si>
    <t>(MRS 16, MRS 21 i MRS 38)</t>
  </si>
  <si>
    <t>(915±916±917±918±919±920-921+922)</t>
  </si>
  <si>
    <t>Tabela A</t>
  </si>
  <si>
    <t xml:space="preserve">       Nedžad Polić</t>
  </si>
  <si>
    <t>3 ureda u BiH,
2 preduzeća u inostranstvu i
9 predstavništva u inostranstvu</t>
  </si>
  <si>
    <t>Ne</t>
  </si>
  <si>
    <t xml:space="preserve"> HADEN S.A  (LUX) – 29,72%                                                                                                                               Federalno ministarstvo energije, rudarstva i industrije - 19,26%
 The Economic and Social Development Fund (LIBYA) - 8,78% </t>
  </si>
  <si>
    <t>U Sarajevu, 10.05.2013. godine</t>
  </si>
  <si>
    <t>od 01.01.do 31.03.2013.godine</t>
  </si>
  <si>
    <t>Dana 10.05.2013. godine</t>
  </si>
  <si>
    <t>od 01.01.do 31.03.2013. godine</t>
  </si>
  <si>
    <t>na dan 31.03.2013. godine</t>
  </si>
  <si>
    <t>za period od 01.01. do 31.03.2013. godine</t>
  </si>
  <si>
    <t>za period koji se završava na dan 31.03.2013. godine</t>
  </si>
  <si>
    <t>Nerealizovani dobici/gubici po osnovu finansijskih sredstava raspoloživih za prodaju</t>
  </si>
  <si>
    <t>Ostale rezerve (emisiona premija, zakonske i statutarne rezerve, zaštita gotovinskih tokova)</t>
  </si>
  <si>
    <t>UKUPNO (3+4+5+6+7)</t>
  </si>
  <si>
    <t>1. Stanje na dan 31. 12. 2011. godine</t>
  </si>
  <si>
    <t>4. Ponovo iskazano stanje na dan 31. 12. 2011., odnosno 01.01.2012. godine (901±902±903)</t>
  </si>
  <si>
    <t>12. Stanje na dan 31. 12. 2012., odnosno 01. 01. 2013. god. (904±905±906±907±908±909-910+911)</t>
  </si>
  <si>
    <t>15. Ponovo iskazano stanje na dan 31. 12. 2012.,</t>
  </si>
  <si>
    <t>odnosno 01. 01. 2013. godine (912±913±914)</t>
  </si>
  <si>
    <t xml:space="preserve">23. Stanje na dan 31.03.2013. godine </t>
  </si>
  <si>
    <t xml:space="preserve">NO: Veljko Trivun - Predsjednik 897 (na početku perioda) i 0 (na kraju perioda); 
Mirjana Lasić - član 1.939 i 1.939;
Mirna Sijerčić - član 1.845 i 1.845;
Mahmoud Muhyadin M. Badi  - član 0 i 0; 
Janez Bojc - član 0 i 0;
UPRAVA:  Nedžad Polić -  Generalni direktor 0 i 0; 
Belma Abazović - Izvršni direktor za proizvodnju i razvoj 2.500 i 2.500;
Šefik Handžić - Izvršni direktor za opšte finansije 11.940 i 11.940;
Nermin Zubčević - Izvršni direktor za kvalitet i regulativu 2.543 i 2.543;                                                        Bojan Kebe - Izvršni direktor za marketing i prodaju 5.000 i 5.000; </t>
  </si>
  <si>
    <t>Smanjenje gubitka u odnosu na stanje iz prethodnog izvještaja  posljedica je:
• Normalizacije funkcioniranja tržišta Rusije u odnosu na isti period prošle godine koja je imala za posljedicu rast prodaje u I kvartalu 2013.g. u odnosu na isti period 2012.g.; 
• Značajnog sniženja poslovnih i administrativnih rashoda kompanije te relativiziranja uticaja stepena poslovne poluge.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</si>
</sst>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\ ;\(#,##0\)\ "/>
    <numFmt numFmtId="192" formatCode="[$-41A]d\.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??_);_(@_)"/>
    <numFmt numFmtId="198" formatCode="[$-41A]dd\.\ mmmm\ yyyy"/>
  </numFmts>
  <fonts count="51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6" fillId="31" borderId="6" applyFill="0" applyAlignment="0"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0" borderId="0" xfId="58" applyFont="1" applyBorder="1">
      <alignment/>
      <protection/>
    </xf>
    <xf numFmtId="0" fontId="11" fillId="0" borderId="11" xfId="0" applyFont="1" applyBorder="1" applyAlignment="1">
      <alignment horizontal="justify"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4" xfId="0" applyFont="1" applyBorder="1" applyAlignment="1">
      <alignment wrapText="1"/>
    </xf>
    <xf numFmtId="0" fontId="10" fillId="0" borderId="0" xfId="58" applyFont="1" applyBorder="1" applyAlignment="1">
      <alignment horizontal="center" vertical="center"/>
      <protection/>
    </xf>
    <xf numFmtId="0" fontId="10" fillId="0" borderId="0" xfId="58" applyFont="1" applyFill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1" fillId="0" borderId="0" xfId="58" applyFont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horizontal="center" vertical="center"/>
      <protection/>
    </xf>
    <xf numFmtId="0" fontId="10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58" applyFont="1" applyFill="1" applyAlignment="1">
      <alignment horizontal="right" vertical="top"/>
      <protection/>
    </xf>
    <xf numFmtId="0" fontId="10" fillId="35" borderId="12" xfId="58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center" vertical="center"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10" fillId="35" borderId="11" xfId="0" applyFont="1" applyFill="1" applyBorder="1" applyAlignment="1">
      <alignment vertical="center"/>
    </xf>
    <xf numFmtId="0" fontId="10" fillId="0" borderId="0" xfId="58" applyFont="1" applyBorder="1" applyAlignment="1">
      <alignment horizontal="left" wrapText="1"/>
      <protection/>
    </xf>
    <xf numFmtId="0" fontId="10" fillId="34" borderId="11" xfId="58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justify" vertical="center" wrapText="1"/>
    </xf>
    <xf numFmtId="0" fontId="11" fillId="0" borderId="11" xfId="58" applyFont="1" applyBorder="1" applyAlignment="1">
      <alignment vertical="center"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1" xfId="0" applyFont="1" applyBorder="1" applyAlignment="1">
      <alignment vertical="center"/>
    </xf>
    <xf numFmtId="0" fontId="11" fillId="0" borderId="11" xfId="58" applyFont="1" applyBorder="1" applyAlignment="1">
      <alignment horizontal="center" vertical="center" wrapText="1"/>
      <protection/>
    </xf>
    <xf numFmtId="0" fontId="12" fillId="0" borderId="11" xfId="53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justify" vertical="center" wrapText="1"/>
    </xf>
    <xf numFmtId="0" fontId="11" fillId="0" borderId="11" xfId="58" applyNumberFormat="1" applyFont="1" applyBorder="1" applyAlignment="1">
      <alignment horizontal="center" vertical="center" wrapText="1"/>
      <protection/>
    </xf>
    <xf numFmtId="191" fontId="11" fillId="0" borderId="0" xfId="0" applyNumberFormat="1" applyFont="1" applyAlignment="1">
      <alignment vertical="center"/>
    </xf>
    <xf numFmtId="191" fontId="10" fillId="0" borderId="11" xfId="58" applyNumberFormat="1" applyFont="1" applyFill="1" applyBorder="1" applyAlignment="1">
      <alignment horizontal="right" vertical="center"/>
      <protection/>
    </xf>
    <xf numFmtId="0" fontId="13" fillId="0" borderId="11" xfId="0" applyFont="1" applyBorder="1" applyAlignment="1">
      <alignment horizontal="center" vertical="center" wrapText="1"/>
    </xf>
    <xf numFmtId="0" fontId="30" fillId="0" borderId="15" xfId="58" applyFont="1" applyBorder="1" applyAlignment="1">
      <alignment horizontal="center"/>
      <protection/>
    </xf>
    <xf numFmtId="10" fontId="11" fillId="0" borderId="0" xfId="0" applyNumberFormat="1" applyFont="1" applyAlignment="1">
      <alignment vertical="center"/>
    </xf>
    <xf numFmtId="3" fontId="11" fillId="0" borderId="11" xfId="58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58" applyFont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right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36" borderId="11" xfId="0" applyFont="1" applyFill="1" applyBorder="1" applyAlignment="1">
      <alignment/>
    </xf>
    <xf numFmtId="49" fontId="11" fillId="0" borderId="0" xfId="0" applyNumberFormat="1" applyFont="1" applyAlignment="1">
      <alignment horizontal="center"/>
    </xf>
    <xf numFmtId="0" fontId="49" fillId="0" borderId="11" xfId="58" applyFont="1" applyFill="1" applyBorder="1" applyAlignment="1">
      <alignment vertical="center"/>
      <protection/>
    </xf>
    <xf numFmtId="10" fontId="11" fillId="0" borderId="0" xfId="58" applyNumberFormat="1" applyFont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191" fontId="10" fillId="0" borderId="11" xfId="0" applyNumberFormat="1" applyFont="1" applyFill="1" applyBorder="1" applyAlignment="1">
      <alignment horizontal="right" vertical="center" wrapText="1"/>
    </xf>
    <xf numFmtId="191" fontId="11" fillId="0" borderId="11" xfId="58" applyNumberFormat="1" applyFont="1" applyFill="1" applyBorder="1" applyAlignment="1">
      <alignment horizontal="right" vertical="center"/>
      <protection/>
    </xf>
    <xf numFmtId="191" fontId="11" fillId="0" borderId="11" xfId="58" applyNumberFormat="1" applyFont="1" applyFill="1" applyBorder="1" applyAlignment="1">
      <alignment horizontal="center" vertical="center"/>
      <protection/>
    </xf>
    <xf numFmtId="191" fontId="11" fillId="0" borderId="18" xfId="58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 vertical="center" wrapText="1"/>
    </xf>
    <xf numFmtId="191" fontId="11" fillId="0" borderId="0" xfId="0" applyNumberFormat="1" applyFont="1" applyFill="1" applyAlignment="1">
      <alignment vertical="center"/>
    </xf>
    <xf numFmtId="3" fontId="11" fillId="0" borderId="11" xfId="0" applyNumberFormat="1" applyFont="1" applyBorder="1" applyAlignment="1">
      <alignment horizontal="center" vertical="top" wrapText="1"/>
    </xf>
    <xf numFmtId="197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vertical="top" textRotation="90" wrapText="1"/>
    </xf>
    <xf numFmtId="197" fontId="11" fillId="0" borderId="11" xfId="0" applyNumberFormat="1" applyFont="1" applyBorder="1" applyAlignment="1">
      <alignment vertical="top" wrapText="1"/>
    </xf>
    <xf numFmtId="0" fontId="11" fillId="0" borderId="13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0" fontId="10" fillId="0" borderId="0" xfId="0" applyFont="1" applyAlignment="1">
      <alignment horizontal="right" vertical="center"/>
    </xf>
    <xf numFmtId="197" fontId="10" fillId="0" borderId="11" xfId="0" applyNumberFormat="1" applyFont="1" applyBorder="1" applyAlignment="1">
      <alignment horizontal="center" vertical="top" wrapText="1"/>
    </xf>
    <xf numFmtId="197" fontId="10" fillId="0" borderId="1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58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textRotation="90" wrapText="1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11" fillId="0" borderId="11" xfId="58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vertical="center" wrapText="1"/>
    </xf>
    <xf numFmtId="191" fontId="10" fillId="0" borderId="12" xfId="58" applyNumberFormat="1" applyFont="1" applyFill="1" applyBorder="1" applyAlignment="1">
      <alignment horizontal="right" vertical="center"/>
      <protection/>
    </xf>
    <xf numFmtId="191" fontId="10" fillId="0" borderId="17" xfId="58" applyNumberFormat="1" applyFont="1" applyFill="1" applyBorder="1" applyAlignment="1">
      <alignment horizontal="right" vertical="center"/>
      <protection/>
    </xf>
    <xf numFmtId="191" fontId="10" fillId="0" borderId="11" xfId="58" applyNumberFormat="1" applyFont="1" applyFill="1" applyBorder="1" applyAlignment="1">
      <alignment horizontal="right" vertical="center"/>
      <protection/>
    </xf>
    <xf numFmtId="0" fontId="11" fillId="0" borderId="16" xfId="0" applyFont="1" applyBorder="1" applyAlignment="1">
      <alignment vertical="center" wrapText="1"/>
    </xf>
    <xf numFmtId="191" fontId="11" fillId="0" borderId="11" xfId="0" applyNumberFormat="1" applyFont="1" applyFill="1" applyBorder="1" applyAlignment="1">
      <alignment horizontal="right" vertical="center" wrapText="1"/>
    </xf>
    <xf numFmtId="191" fontId="10" fillId="0" borderId="11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1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 wrapText="1"/>
    </xf>
    <xf numFmtId="191" fontId="10" fillId="0" borderId="16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191" fontId="10" fillId="0" borderId="15" xfId="0" applyNumberFormat="1" applyFont="1" applyFill="1" applyBorder="1" applyAlignment="1">
      <alignment horizontal="right" vertical="center"/>
    </xf>
    <xf numFmtId="191" fontId="10" fillId="0" borderId="16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/>
    </xf>
    <xf numFmtId="49" fontId="11" fillId="36" borderId="2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top" wrapText="1"/>
    </xf>
    <xf numFmtId="0" fontId="10" fillId="0" borderId="21" xfId="58" applyFont="1" applyFill="1" applyBorder="1" applyAlignment="1">
      <alignment horizontal="right" wrapText="1"/>
      <protection/>
    </xf>
    <xf numFmtId="0" fontId="11" fillId="0" borderId="22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197" fontId="10" fillId="0" borderId="11" xfId="0" applyNumberFormat="1" applyFont="1" applyBorder="1" applyAlignment="1">
      <alignment vertical="top" wrapText="1"/>
    </xf>
    <xf numFmtId="197" fontId="10" fillId="0" borderId="11" xfId="0" applyNumberFormat="1" applyFont="1" applyBorder="1" applyAlignment="1">
      <alignment horizontal="center" vertical="center" wrapText="1"/>
    </xf>
    <xf numFmtId="0" fontId="11" fillId="0" borderId="11" xfId="58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nalijek.ba/" TargetMode="External" /><Relationship Id="rId2" Type="http://schemas.openxmlformats.org/officeDocument/2006/relationships/hyperlink" Target="mailto:info@bosnalijek.ba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SheetLayoutView="100" zoomScalePageLayoutView="0" workbookViewId="0" topLeftCell="A1">
      <selection activeCell="B43" sqref="B43"/>
    </sheetView>
  </sheetViews>
  <sheetFormatPr defaultColWidth="9.00390625" defaultRowHeight="15" customHeight="1"/>
  <cols>
    <col min="1" max="1" width="62.625" style="24" customWidth="1"/>
    <col min="2" max="2" width="81.75390625" style="20" customWidth="1"/>
    <col min="3" max="16384" width="9.125" style="20" customWidth="1"/>
  </cols>
  <sheetData>
    <row r="1" spans="1:11" ht="15" customHeight="1">
      <c r="A1" s="17" t="s">
        <v>62</v>
      </c>
      <c r="B1" s="18" t="s">
        <v>32</v>
      </c>
      <c r="C1" s="19"/>
      <c r="E1" s="19"/>
      <c r="F1" s="19"/>
      <c r="G1" s="21"/>
      <c r="I1" s="22"/>
      <c r="J1" s="22"/>
      <c r="K1" s="22"/>
    </row>
    <row r="2" spans="1:11" ht="15" customHeight="1">
      <c r="A2" s="28" t="s">
        <v>611</v>
      </c>
      <c r="B2" s="107" t="s">
        <v>605</v>
      </c>
      <c r="C2" s="19"/>
      <c r="D2" s="19"/>
      <c r="E2" s="19"/>
      <c r="F2" s="21"/>
      <c r="G2" s="21"/>
      <c r="H2" s="21"/>
      <c r="I2" s="21"/>
      <c r="J2" s="21"/>
      <c r="K2" s="21"/>
    </row>
    <row r="3" spans="1:11" ht="15" customHeight="1">
      <c r="A3" s="51" t="s">
        <v>57</v>
      </c>
      <c r="B3" s="51" t="s">
        <v>58</v>
      </c>
      <c r="C3" s="21"/>
      <c r="D3" s="21"/>
      <c r="E3" s="21"/>
      <c r="F3" s="21"/>
      <c r="G3" s="21"/>
      <c r="H3" s="21"/>
      <c r="I3" s="21"/>
      <c r="J3" s="21"/>
      <c r="K3" s="21"/>
    </row>
    <row r="4" spans="1:2" ht="15" customHeight="1">
      <c r="A4" s="52" t="s">
        <v>39</v>
      </c>
      <c r="B4" s="53"/>
    </row>
    <row r="5" spans="1:2" ht="15" customHeight="1">
      <c r="A5" s="54" t="s">
        <v>33</v>
      </c>
      <c r="B5" s="53"/>
    </row>
    <row r="6" spans="1:2" ht="30" customHeight="1">
      <c r="A6" s="55" t="s">
        <v>38</v>
      </c>
      <c r="B6" s="56" t="s">
        <v>430</v>
      </c>
    </row>
    <row r="7" spans="1:2" ht="15" customHeight="1">
      <c r="A7" s="53" t="s">
        <v>28</v>
      </c>
      <c r="B7" s="57" t="s">
        <v>426</v>
      </c>
    </row>
    <row r="8" spans="1:2" ht="30" customHeight="1">
      <c r="A8" s="58" t="s">
        <v>31</v>
      </c>
      <c r="B8" s="59" t="s">
        <v>431</v>
      </c>
    </row>
    <row r="9" spans="1:2" ht="15" customHeight="1">
      <c r="A9" s="53" t="s">
        <v>29</v>
      </c>
      <c r="B9" s="60" t="s">
        <v>428</v>
      </c>
    </row>
    <row r="10" spans="1:2" ht="15" customHeight="1">
      <c r="A10" s="53" t="s">
        <v>30</v>
      </c>
      <c r="B10" s="60" t="s">
        <v>427</v>
      </c>
    </row>
    <row r="11" spans="1:2" ht="15" customHeight="1">
      <c r="A11" s="61" t="s">
        <v>34</v>
      </c>
      <c r="B11" s="57" t="s">
        <v>600</v>
      </c>
    </row>
    <row r="12" spans="1:2" ht="15" customHeight="1">
      <c r="A12" s="61" t="s">
        <v>40</v>
      </c>
      <c r="B12" s="119">
        <v>666</v>
      </c>
    </row>
    <row r="13" spans="1:2" ht="38.25">
      <c r="A13" s="61" t="s">
        <v>48</v>
      </c>
      <c r="B13" s="56" t="s">
        <v>607</v>
      </c>
    </row>
    <row r="14" spans="1:2" ht="15" customHeight="1">
      <c r="A14" s="61" t="s">
        <v>35</v>
      </c>
      <c r="B14" s="57" t="s">
        <v>503</v>
      </c>
    </row>
    <row r="15" spans="1:2" ht="30" customHeight="1">
      <c r="A15" s="61" t="s">
        <v>56</v>
      </c>
      <c r="B15" s="57" t="s">
        <v>608</v>
      </c>
    </row>
    <row r="16" spans="1:2" ht="45" customHeight="1">
      <c r="A16" s="61" t="s">
        <v>37</v>
      </c>
      <c r="B16" s="59" t="s">
        <v>501</v>
      </c>
    </row>
    <row r="17" spans="1:2" ht="15" customHeight="1">
      <c r="A17" s="47" t="s">
        <v>36</v>
      </c>
      <c r="B17" s="59"/>
    </row>
    <row r="18" spans="1:2" ht="75" customHeight="1">
      <c r="A18" s="61" t="s">
        <v>41</v>
      </c>
      <c r="B18" s="59" t="s">
        <v>502</v>
      </c>
    </row>
    <row r="19" spans="1:2" ht="70.5" customHeight="1">
      <c r="A19" s="61" t="s">
        <v>42</v>
      </c>
      <c r="B19" s="59" t="s">
        <v>504</v>
      </c>
    </row>
    <row r="20" spans="1:2" ht="150.75" customHeight="1">
      <c r="A20" s="61" t="s">
        <v>43</v>
      </c>
      <c r="B20" s="62" t="s">
        <v>626</v>
      </c>
    </row>
    <row r="21" spans="1:2" ht="15" customHeight="1">
      <c r="A21" s="52" t="s">
        <v>60</v>
      </c>
      <c r="B21" s="53"/>
    </row>
    <row r="22" spans="1:2" ht="15" customHeight="1">
      <c r="A22" s="61" t="s">
        <v>44</v>
      </c>
      <c r="B22" s="68">
        <v>6090</v>
      </c>
    </row>
    <row r="23" spans="1:2" ht="30" customHeight="1">
      <c r="A23" s="61" t="s">
        <v>45</v>
      </c>
      <c r="B23" s="59" t="s">
        <v>432</v>
      </c>
    </row>
    <row r="24" spans="1:2" ht="45" customHeight="1">
      <c r="A24" s="61" t="s">
        <v>46</v>
      </c>
      <c r="B24" s="59" t="s">
        <v>609</v>
      </c>
    </row>
    <row r="25" spans="1:2" ht="15" customHeight="1">
      <c r="A25" s="47" t="s">
        <v>71</v>
      </c>
      <c r="B25" s="53"/>
    </row>
    <row r="26" spans="1:2" ht="30" customHeight="1">
      <c r="A26" s="61" t="s">
        <v>47</v>
      </c>
      <c r="B26" s="53"/>
    </row>
    <row r="27" spans="1:2" ht="24.75" customHeight="1">
      <c r="A27" s="47" t="s">
        <v>49</v>
      </c>
      <c r="B27" s="53"/>
    </row>
    <row r="28" spans="1:2" ht="15" customHeight="1">
      <c r="A28" s="61" t="s">
        <v>51</v>
      </c>
      <c r="B28" s="59"/>
    </row>
    <row r="29" spans="1:2" ht="12.75">
      <c r="A29" s="31" t="s">
        <v>52</v>
      </c>
      <c r="B29" s="59"/>
    </row>
    <row r="30" spans="1:2" ht="12.75">
      <c r="A30" s="61" t="s">
        <v>53</v>
      </c>
      <c r="B30" s="78"/>
    </row>
    <row r="31" spans="1:2" ht="15" customHeight="1">
      <c r="A31" s="52" t="s">
        <v>50</v>
      </c>
      <c r="B31" s="53"/>
    </row>
    <row r="32" spans="1:2" ht="30" customHeight="1">
      <c r="A32" s="61" t="s">
        <v>54</v>
      </c>
      <c r="B32" s="84"/>
    </row>
    <row r="33" spans="1:2" ht="30" customHeight="1">
      <c r="A33" s="61" t="s">
        <v>55</v>
      </c>
      <c r="B33" s="84"/>
    </row>
    <row r="34" spans="1:2" ht="30" customHeight="1">
      <c r="A34" s="61" t="s">
        <v>72</v>
      </c>
      <c r="B34" s="84"/>
    </row>
    <row r="35" spans="1:2" ht="63.75">
      <c r="A35" s="61" t="s">
        <v>73</v>
      </c>
      <c r="B35" s="200" t="s">
        <v>627</v>
      </c>
    </row>
    <row r="37" spans="1:2" ht="15" customHeight="1">
      <c r="A37" s="15" t="s">
        <v>610</v>
      </c>
      <c r="B37" s="21" t="s">
        <v>429</v>
      </c>
    </row>
    <row r="38" spans="1:5" ht="15" customHeight="1">
      <c r="A38" s="23"/>
      <c r="B38" s="15" t="s">
        <v>505</v>
      </c>
      <c r="C38" s="25"/>
      <c r="D38" s="25"/>
      <c r="E38" s="25"/>
    </row>
    <row r="39" ht="15" customHeight="1">
      <c r="B39" s="21" t="s">
        <v>70</v>
      </c>
    </row>
    <row r="40" ht="9" customHeight="1">
      <c r="B40" s="15" t="s">
        <v>606</v>
      </c>
    </row>
    <row r="42" spans="2:3" ht="15" customHeight="1">
      <c r="B42" s="24"/>
      <c r="C42" s="24"/>
    </row>
    <row r="43" spans="2:3" ht="15" customHeight="1">
      <c r="B43" s="24"/>
      <c r="C43" s="24"/>
    </row>
    <row r="44" spans="2:3" ht="15" customHeight="1">
      <c r="B44" s="24"/>
      <c r="C44" s="24"/>
    </row>
    <row r="45" spans="2:3" ht="15" customHeight="1">
      <c r="B45" s="24"/>
      <c r="C45" s="24"/>
    </row>
    <row r="46" spans="2:4" ht="15" customHeight="1">
      <c r="B46" s="24"/>
      <c r="C46" s="24"/>
      <c r="D46" s="85"/>
    </row>
    <row r="47" spans="2:3" ht="15" customHeight="1">
      <c r="B47" s="24"/>
      <c r="C47" s="24"/>
    </row>
  </sheetData>
  <sheetProtection/>
  <hyperlinks>
    <hyperlink ref="B10" r:id="rId1" display="www.bosnalijek.ba"/>
    <hyperlink ref="B9" r:id="rId2" display="info@bosnalijek.ba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148">
      <selection activeCell="H170" sqref="H170"/>
    </sheetView>
  </sheetViews>
  <sheetFormatPr defaultColWidth="9.00390625" defaultRowHeight="15" customHeight="1"/>
  <cols>
    <col min="1" max="1" width="18.75390625" style="25" customWidth="1"/>
    <col min="2" max="3" width="30.75390625" style="25" customWidth="1"/>
    <col min="4" max="4" width="12.75390625" style="25" customWidth="1"/>
    <col min="5" max="7" width="2.75390625" style="25" customWidth="1"/>
    <col min="8" max="9" width="15.75390625" style="86" customWidth="1"/>
    <col min="10" max="10" width="9.125" style="25" customWidth="1"/>
    <col min="11" max="11" width="11.875" style="25" bestFit="1" customWidth="1"/>
    <col min="12" max="12" width="11.625" style="25" bestFit="1" customWidth="1"/>
    <col min="13" max="16384" width="9.125" style="25" customWidth="1"/>
  </cols>
  <sheetData>
    <row r="1" spans="1:9" ht="15" customHeight="1">
      <c r="A1" s="24"/>
      <c r="B1" s="18"/>
      <c r="I1" s="37" t="s">
        <v>32</v>
      </c>
    </row>
    <row r="2" spans="1:9" ht="15" customHeight="1">
      <c r="A2" s="17"/>
      <c r="C2" s="19"/>
      <c r="I2" s="37" t="s">
        <v>61</v>
      </c>
    </row>
    <row r="3" spans="1:9" ht="15" customHeight="1">
      <c r="A3" s="49" t="s">
        <v>227</v>
      </c>
      <c r="B3" s="145" t="s">
        <v>425</v>
      </c>
      <c r="C3" s="123"/>
      <c r="D3" s="123"/>
      <c r="E3" s="123"/>
      <c r="F3" s="123"/>
      <c r="G3" s="123"/>
      <c r="H3" s="123"/>
      <c r="I3" s="123"/>
    </row>
    <row r="4" spans="1:9" ht="15" customHeight="1">
      <c r="A4" s="49" t="s">
        <v>74</v>
      </c>
      <c r="B4" s="145" t="s">
        <v>426</v>
      </c>
      <c r="C4" s="123"/>
      <c r="D4" s="123"/>
      <c r="E4" s="123"/>
      <c r="F4" s="123"/>
      <c r="G4" s="123"/>
      <c r="H4" s="123"/>
      <c r="I4" s="123"/>
    </row>
    <row r="5" spans="1:9" ht="15" customHeight="1">
      <c r="A5" s="49" t="s">
        <v>75</v>
      </c>
      <c r="B5" s="146" t="s">
        <v>507</v>
      </c>
      <c r="C5" s="146"/>
      <c r="D5" s="146"/>
      <c r="E5" s="146"/>
      <c r="F5" s="146"/>
      <c r="G5" s="146"/>
      <c r="H5" s="146"/>
      <c r="I5" s="146"/>
    </row>
    <row r="6" spans="1:9" ht="15" customHeight="1">
      <c r="A6" s="49" t="s">
        <v>76</v>
      </c>
      <c r="B6" s="146" t="s">
        <v>468</v>
      </c>
      <c r="C6" s="146"/>
      <c r="D6" s="146"/>
      <c r="E6" s="146"/>
      <c r="F6" s="146"/>
      <c r="G6" s="146"/>
      <c r="H6" s="146"/>
      <c r="I6" s="146"/>
    </row>
    <row r="7" spans="1:9" ht="15" customHeight="1">
      <c r="A7" s="49" t="s">
        <v>77</v>
      </c>
      <c r="B7" s="146" t="s">
        <v>468</v>
      </c>
      <c r="C7" s="146"/>
      <c r="D7" s="146"/>
      <c r="E7" s="146"/>
      <c r="F7" s="146"/>
      <c r="G7" s="146"/>
      <c r="H7" s="146"/>
      <c r="I7" s="146"/>
    </row>
    <row r="8" spans="4:9" ht="15" customHeight="1">
      <c r="D8" s="27"/>
      <c r="H8" s="87"/>
      <c r="I8" s="87"/>
    </row>
    <row r="9" spans="1:9" ht="15" customHeight="1">
      <c r="A9" s="147" t="s">
        <v>78</v>
      </c>
      <c r="B9" s="148"/>
      <c r="C9" s="148"/>
      <c r="D9" s="148"/>
      <c r="E9" s="148"/>
      <c r="F9" s="148"/>
      <c r="G9" s="148"/>
      <c r="H9" s="148"/>
      <c r="I9" s="148"/>
    </row>
    <row r="10" spans="1:9" ht="15" customHeight="1">
      <c r="A10" s="129" t="s">
        <v>613</v>
      </c>
      <c r="B10" s="129"/>
      <c r="C10" s="129"/>
      <c r="D10" s="129"/>
      <c r="E10" s="129"/>
      <c r="F10" s="129"/>
      <c r="G10" s="129"/>
      <c r="H10" s="129"/>
      <c r="I10" s="129"/>
    </row>
    <row r="11" ht="15" customHeight="1">
      <c r="I11" s="88" t="s">
        <v>394</v>
      </c>
    </row>
    <row r="12" spans="1:9" ht="15" customHeight="1">
      <c r="A12" s="130" t="s">
        <v>27</v>
      </c>
      <c r="B12" s="130" t="s">
        <v>79</v>
      </c>
      <c r="C12" s="130"/>
      <c r="D12" s="133" t="s">
        <v>80</v>
      </c>
      <c r="E12" s="136" t="s">
        <v>396</v>
      </c>
      <c r="F12" s="137"/>
      <c r="G12" s="138"/>
      <c r="H12" s="132" t="s">
        <v>81</v>
      </c>
      <c r="I12" s="132"/>
    </row>
    <row r="13" spans="1:9" ht="15" customHeight="1">
      <c r="A13" s="130"/>
      <c r="B13" s="130"/>
      <c r="C13" s="130"/>
      <c r="D13" s="134"/>
      <c r="E13" s="139"/>
      <c r="F13" s="140"/>
      <c r="G13" s="141"/>
      <c r="H13" s="132"/>
      <c r="I13" s="132"/>
    </row>
    <row r="14" spans="1:9" ht="15" customHeight="1">
      <c r="A14" s="131"/>
      <c r="B14" s="130"/>
      <c r="C14" s="130"/>
      <c r="D14" s="134"/>
      <c r="E14" s="139"/>
      <c r="F14" s="140"/>
      <c r="G14" s="141"/>
      <c r="H14" s="89" t="s">
        <v>82</v>
      </c>
      <c r="I14" s="89" t="s">
        <v>83</v>
      </c>
    </row>
    <row r="15" spans="1:9" ht="15" customHeight="1">
      <c r="A15" s="131"/>
      <c r="B15" s="130"/>
      <c r="C15" s="130"/>
      <c r="D15" s="135"/>
      <c r="E15" s="142"/>
      <c r="F15" s="143"/>
      <c r="G15" s="144"/>
      <c r="H15" s="89" t="s">
        <v>84</v>
      </c>
      <c r="I15" s="89" t="s">
        <v>84</v>
      </c>
    </row>
    <row r="16" spans="1:9" ht="15" customHeight="1">
      <c r="A16" s="38">
        <v>1</v>
      </c>
      <c r="B16" s="130">
        <v>2</v>
      </c>
      <c r="C16" s="130"/>
      <c r="D16" s="38">
        <v>3</v>
      </c>
      <c r="E16" s="130">
        <v>4</v>
      </c>
      <c r="F16" s="130"/>
      <c r="G16" s="130"/>
      <c r="H16" s="89">
        <v>5</v>
      </c>
      <c r="I16" s="89">
        <v>6</v>
      </c>
    </row>
    <row r="17" spans="1:9" ht="15" customHeight="1">
      <c r="A17" s="29"/>
      <c r="B17" s="122" t="s">
        <v>85</v>
      </c>
      <c r="C17" s="122"/>
      <c r="D17" s="29"/>
      <c r="E17" s="123"/>
      <c r="F17" s="123"/>
      <c r="G17" s="123"/>
      <c r="H17" s="77"/>
      <c r="I17" s="77"/>
    </row>
    <row r="18" spans="1:9" ht="15" customHeight="1">
      <c r="A18" s="29"/>
      <c r="B18" s="120" t="s">
        <v>86</v>
      </c>
      <c r="C18" s="120"/>
      <c r="D18" s="29"/>
      <c r="E18" s="125"/>
      <c r="F18" s="126"/>
      <c r="G18" s="127"/>
      <c r="H18" s="90"/>
      <c r="I18" s="90"/>
    </row>
    <row r="19" spans="1:9" ht="15" customHeight="1">
      <c r="A19" s="29"/>
      <c r="B19" s="122" t="s">
        <v>433</v>
      </c>
      <c r="C19" s="122"/>
      <c r="D19" s="29"/>
      <c r="E19" s="32">
        <v>2</v>
      </c>
      <c r="F19" s="40">
        <v>0</v>
      </c>
      <c r="G19" s="33">
        <v>1</v>
      </c>
      <c r="H19" s="91">
        <f>SUM(H20,H24,H28,H29)</f>
        <v>21569832</v>
      </c>
      <c r="I19" s="91">
        <f>SUM(I20,I24,I28,I29)</f>
        <v>14978367</v>
      </c>
    </row>
    <row r="20" spans="1:9" ht="15" customHeight="1">
      <c r="A20" s="29">
        <v>60</v>
      </c>
      <c r="B20" s="120" t="s">
        <v>87</v>
      </c>
      <c r="C20" s="120"/>
      <c r="D20" s="29"/>
      <c r="E20" s="32">
        <v>2</v>
      </c>
      <c r="F20" s="40">
        <v>0</v>
      </c>
      <c r="G20" s="33">
        <v>2</v>
      </c>
      <c r="H20" s="92">
        <f>SUM(H21:H23)</f>
        <v>2455867</v>
      </c>
      <c r="I20" s="92">
        <f>SUM(I21:I23)</f>
        <v>3279455</v>
      </c>
    </row>
    <row r="21" spans="1:9" ht="15" customHeight="1">
      <c r="A21" s="29">
        <v>600</v>
      </c>
      <c r="B21" s="120" t="s">
        <v>88</v>
      </c>
      <c r="C21" s="120"/>
      <c r="D21" s="29"/>
      <c r="E21" s="32">
        <v>2</v>
      </c>
      <c r="F21" s="40">
        <v>0</v>
      </c>
      <c r="G21" s="33">
        <v>3</v>
      </c>
      <c r="H21" s="90"/>
      <c r="I21" s="92"/>
    </row>
    <row r="22" spans="1:9" ht="15" customHeight="1">
      <c r="A22" s="29">
        <v>601</v>
      </c>
      <c r="B22" s="120" t="s">
        <v>89</v>
      </c>
      <c r="C22" s="120"/>
      <c r="D22" s="29"/>
      <c r="E22" s="32">
        <v>2</v>
      </c>
      <c r="F22" s="40">
        <v>0</v>
      </c>
      <c r="G22" s="33">
        <v>4</v>
      </c>
      <c r="H22" s="92">
        <v>2455867</v>
      </c>
      <c r="I22" s="92">
        <v>3279455</v>
      </c>
    </row>
    <row r="23" spans="1:9" ht="15" customHeight="1">
      <c r="A23" s="29">
        <v>602</v>
      </c>
      <c r="B23" s="120" t="s">
        <v>90</v>
      </c>
      <c r="C23" s="120"/>
      <c r="D23" s="29"/>
      <c r="E23" s="32">
        <v>2</v>
      </c>
      <c r="F23" s="40">
        <v>0</v>
      </c>
      <c r="G23" s="33">
        <v>5</v>
      </c>
      <c r="H23" s="92"/>
      <c r="I23" s="92"/>
    </row>
    <row r="24" spans="1:9" ht="15" customHeight="1">
      <c r="A24" s="29">
        <v>61</v>
      </c>
      <c r="B24" s="120" t="s">
        <v>91</v>
      </c>
      <c r="C24" s="120"/>
      <c r="D24" s="29"/>
      <c r="E24" s="32">
        <v>2</v>
      </c>
      <c r="F24" s="40">
        <v>0</v>
      </c>
      <c r="G24" s="33">
        <v>6</v>
      </c>
      <c r="H24" s="92">
        <f>SUM(H25:H27)</f>
        <v>19036019</v>
      </c>
      <c r="I24" s="92">
        <f>SUM(I25:I27)</f>
        <v>11579126</v>
      </c>
    </row>
    <row r="25" spans="1:9" ht="15" customHeight="1">
      <c r="A25" s="29">
        <v>610</v>
      </c>
      <c r="B25" s="120" t="s">
        <v>92</v>
      </c>
      <c r="C25" s="120"/>
      <c r="D25" s="29"/>
      <c r="E25" s="32">
        <v>2</v>
      </c>
      <c r="F25" s="40">
        <v>0</v>
      </c>
      <c r="G25" s="33">
        <v>7</v>
      </c>
      <c r="H25" s="92"/>
      <c r="I25" s="92"/>
    </row>
    <row r="26" spans="1:9" ht="15" customHeight="1">
      <c r="A26" s="29">
        <v>611</v>
      </c>
      <c r="B26" s="120" t="s">
        <v>93</v>
      </c>
      <c r="C26" s="120"/>
      <c r="D26" s="29"/>
      <c r="E26" s="32">
        <v>2</v>
      </c>
      <c r="F26" s="40">
        <v>0</v>
      </c>
      <c r="G26" s="33">
        <v>8</v>
      </c>
      <c r="H26" s="92">
        <v>6837036</v>
      </c>
      <c r="I26" s="92">
        <v>8915407</v>
      </c>
    </row>
    <row r="27" spans="1:9" ht="15" customHeight="1">
      <c r="A27" s="29">
        <v>612</v>
      </c>
      <c r="B27" s="120" t="s">
        <v>94</v>
      </c>
      <c r="C27" s="120"/>
      <c r="D27" s="29"/>
      <c r="E27" s="32">
        <v>2</v>
      </c>
      <c r="F27" s="40">
        <v>0</v>
      </c>
      <c r="G27" s="33">
        <v>9</v>
      </c>
      <c r="H27" s="92">
        <v>12198983</v>
      </c>
      <c r="I27" s="92">
        <v>2663719</v>
      </c>
    </row>
    <row r="28" spans="1:9" ht="15" customHeight="1">
      <c r="A28" s="29">
        <v>62</v>
      </c>
      <c r="B28" s="120" t="s">
        <v>95</v>
      </c>
      <c r="C28" s="120"/>
      <c r="D28" s="29"/>
      <c r="E28" s="32">
        <v>2</v>
      </c>
      <c r="F28" s="40">
        <v>1</v>
      </c>
      <c r="G28" s="33">
        <v>0</v>
      </c>
      <c r="H28" s="92"/>
      <c r="I28" s="92"/>
    </row>
    <row r="29" spans="1:9" ht="15" customHeight="1">
      <c r="A29" s="29">
        <v>65</v>
      </c>
      <c r="B29" s="120" t="s">
        <v>96</v>
      </c>
      <c r="C29" s="120"/>
      <c r="D29" s="29"/>
      <c r="E29" s="32">
        <v>2</v>
      </c>
      <c r="F29" s="40">
        <v>1</v>
      </c>
      <c r="G29" s="33">
        <v>1</v>
      </c>
      <c r="H29" s="92">
        <v>77946</v>
      </c>
      <c r="I29" s="92">
        <v>119786</v>
      </c>
    </row>
    <row r="30" spans="1:9" ht="15" customHeight="1">
      <c r="A30" s="29"/>
      <c r="B30" s="122" t="s">
        <v>434</v>
      </c>
      <c r="C30" s="122"/>
      <c r="D30" s="29"/>
      <c r="E30" s="32">
        <v>2</v>
      </c>
      <c r="F30" s="40">
        <v>1</v>
      </c>
      <c r="G30" s="33">
        <v>2</v>
      </c>
      <c r="H30" s="64">
        <f>SUM(H31,H32,H33,H37,H38,H39,H40-H41,H42)</f>
        <v>21579630</v>
      </c>
      <c r="I30" s="64">
        <f>SUM(I31,I32,I33,I37,I38,I39,I40-I41,I42)</f>
        <v>18008447.21</v>
      </c>
    </row>
    <row r="31" spans="1:9" ht="15" customHeight="1">
      <c r="A31" s="29">
        <v>50</v>
      </c>
      <c r="B31" s="120" t="s">
        <v>97</v>
      </c>
      <c r="C31" s="120"/>
      <c r="D31" s="29"/>
      <c r="E31" s="32">
        <v>2</v>
      </c>
      <c r="F31" s="40">
        <v>1</v>
      </c>
      <c r="G31" s="33">
        <v>3</v>
      </c>
      <c r="H31" s="92">
        <v>1849215</v>
      </c>
      <c r="I31" s="92">
        <v>2368203</v>
      </c>
    </row>
    <row r="32" spans="1:9" ht="15" customHeight="1">
      <c r="A32" s="29">
        <v>51</v>
      </c>
      <c r="B32" s="120" t="s">
        <v>98</v>
      </c>
      <c r="C32" s="120"/>
      <c r="D32" s="29"/>
      <c r="E32" s="32">
        <v>2</v>
      </c>
      <c r="F32" s="40">
        <v>1</v>
      </c>
      <c r="G32" s="33">
        <v>4</v>
      </c>
      <c r="H32" s="92">
        <v>6649617</v>
      </c>
      <c r="I32" s="92">
        <v>5480741</v>
      </c>
    </row>
    <row r="33" spans="1:9" ht="15" customHeight="1">
      <c r="A33" s="29">
        <v>52</v>
      </c>
      <c r="B33" s="120" t="s">
        <v>99</v>
      </c>
      <c r="C33" s="120"/>
      <c r="D33" s="29"/>
      <c r="E33" s="32">
        <v>2</v>
      </c>
      <c r="F33" s="40">
        <v>1</v>
      </c>
      <c r="G33" s="33">
        <v>5</v>
      </c>
      <c r="H33" s="92">
        <f>SUM(H34:H36)</f>
        <v>7935321</v>
      </c>
      <c r="I33" s="92">
        <f>SUM(I34:I36)</f>
        <v>5853711</v>
      </c>
    </row>
    <row r="34" spans="1:9" ht="15" customHeight="1">
      <c r="A34" s="29" t="s">
        <v>100</v>
      </c>
      <c r="B34" s="120" t="s">
        <v>101</v>
      </c>
      <c r="C34" s="120"/>
      <c r="D34" s="29"/>
      <c r="E34" s="32">
        <v>2</v>
      </c>
      <c r="F34" s="40">
        <v>1</v>
      </c>
      <c r="G34" s="33">
        <v>6</v>
      </c>
      <c r="H34" s="92">
        <v>5338158</v>
      </c>
      <c r="I34" s="92">
        <v>4018190</v>
      </c>
    </row>
    <row r="35" spans="1:9" ht="15" customHeight="1">
      <c r="A35" s="29" t="s">
        <v>102</v>
      </c>
      <c r="B35" s="120" t="s">
        <v>103</v>
      </c>
      <c r="C35" s="120"/>
      <c r="D35" s="29"/>
      <c r="E35" s="32">
        <v>2</v>
      </c>
      <c r="F35" s="40">
        <v>1</v>
      </c>
      <c r="G35" s="33">
        <v>7</v>
      </c>
      <c r="H35" s="92">
        <v>759232</v>
      </c>
      <c r="I35" s="92">
        <v>1090284</v>
      </c>
    </row>
    <row r="36" spans="1:9" ht="15" customHeight="1">
      <c r="A36" s="29" t="s">
        <v>104</v>
      </c>
      <c r="B36" s="120" t="s">
        <v>105</v>
      </c>
      <c r="C36" s="120"/>
      <c r="D36" s="29"/>
      <c r="E36" s="32">
        <v>2</v>
      </c>
      <c r="F36" s="40">
        <v>1</v>
      </c>
      <c r="G36" s="33">
        <v>8</v>
      </c>
      <c r="H36" s="92">
        <v>1837931</v>
      </c>
      <c r="I36" s="92">
        <v>745237</v>
      </c>
    </row>
    <row r="37" spans="1:9" ht="15" customHeight="1">
      <c r="A37" s="29">
        <v>53</v>
      </c>
      <c r="B37" s="120" t="s">
        <v>106</v>
      </c>
      <c r="C37" s="120"/>
      <c r="D37" s="29"/>
      <c r="E37" s="32">
        <v>2</v>
      </c>
      <c r="F37" s="40">
        <v>1</v>
      </c>
      <c r="G37" s="33">
        <v>9</v>
      </c>
      <c r="H37" s="92">
        <v>3270287</v>
      </c>
      <c r="I37" s="92">
        <v>2071729</v>
      </c>
    </row>
    <row r="38" spans="1:9" ht="15" customHeight="1">
      <c r="A38" s="29" t="s">
        <v>107</v>
      </c>
      <c r="B38" s="120" t="s">
        <v>108</v>
      </c>
      <c r="C38" s="120"/>
      <c r="D38" s="29"/>
      <c r="E38" s="32">
        <v>2</v>
      </c>
      <c r="F38" s="40">
        <v>2</v>
      </c>
      <c r="G38" s="33">
        <v>0</v>
      </c>
      <c r="H38" s="92">
        <v>2029372</v>
      </c>
      <c r="I38" s="92">
        <v>1842403</v>
      </c>
    </row>
    <row r="39" spans="1:9" ht="15" customHeight="1">
      <c r="A39" s="29" t="s">
        <v>109</v>
      </c>
      <c r="B39" s="120" t="s">
        <v>110</v>
      </c>
      <c r="C39" s="120"/>
      <c r="D39" s="29"/>
      <c r="E39" s="32">
        <v>2</v>
      </c>
      <c r="F39" s="40">
        <v>2</v>
      </c>
      <c r="G39" s="33">
        <v>1</v>
      </c>
      <c r="H39" s="93"/>
      <c r="I39" s="92"/>
    </row>
    <row r="40" spans="1:9" ht="15" customHeight="1">
      <c r="A40" s="29">
        <v>55</v>
      </c>
      <c r="B40" s="120" t="s">
        <v>111</v>
      </c>
      <c r="C40" s="120"/>
      <c r="D40" s="29"/>
      <c r="E40" s="32">
        <v>2</v>
      </c>
      <c r="F40" s="40">
        <v>2</v>
      </c>
      <c r="G40" s="33">
        <v>2</v>
      </c>
      <c r="H40" s="92">
        <v>2044701</v>
      </c>
      <c r="I40" s="92">
        <v>3073599</v>
      </c>
    </row>
    <row r="41" spans="1:9" ht="15" customHeight="1">
      <c r="A41" s="36" t="s">
        <v>112</v>
      </c>
      <c r="B41" s="120" t="s">
        <v>113</v>
      </c>
      <c r="C41" s="120"/>
      <c r="D41" s="29"/>
      <c r="E41" s="32">
        <v>2</v>
      </c>
      <c r="F41" s="40">
        <v>2</v>
      </c>
      <c r="G41" s="33">
        <v>3</v>
      </c>
      <c r="H41" s="92">
        <v>2198883</v>
      </c>
      <c r="I41" s="92">
        <v>7360568.16</v>
      </c>
    </row>
    <row r="42" spans="1:9" ht="15" customHeight="1">
      <c r="A42" s="29" t="s">
        <v>114</v>
      </c>
      <c r="B42" s="120" t="s">
        <v>115</v>
      </c>
      <c r="C42" s="120"/>
      <c r="D42" s="29"/>
      <c r="E42" s="32">
        <v>2</v>
      </c>
      <c r="F42" s="40">
        <v>2</v>
      </c>
      <c r="G42" s="41">
        <v>4</v>
      </c>
      <c r="H42" s="92"/>
      <c r="I42" s="92">
        <v>4678629.37</v>
      </c>
    </row>
    <row r="43" spans="1:9" ht="15" customHeight="1">
      <c r="A43" s="29"/>
      <c r="B43" s="122" t="s">
        <v>435</v>
      </c>
      <c r="C43" s="122"/>
      <c r="D43" s="29"/>
      <c r="E43" s="32">
        <v>2</v>
      </c>
      <c r="F43" s="40">
        <v>2</v>
      </c>
      <c r="G43" s="33">
        <v>5</v>
      </c>
      <c r="H43" s="64"/>
      <c r="I43" s="64"/>
    </row>
    <row r="44" spans="1:9" ht="15" customHeight="1">
      <c r="A44" s="29"/>
      <c r="B44" s="122" t="s">
        <v>436</v>
      </c>
      <c r="C44" s="122"/>
      <c r="D44" s="29"/>
      <c r="E44" s="32">
        <v>2</v>
      </c>
      <c r="F44" s="40">
        <v>2</v>
      </c>
      <c r="G44" s="33">
        <v>6</v>
      </c>
      <c r="H44" s="64">
        <f>H30-H19</f>
        <v>9798</v>
      </c>
      <c r="I44" s="64">
        <f>I30-I19</f>
        <v>3030080.210000001</v>
      </c>
    </row>
    <row r="45" spans="1:9" ht="15" customHeight="1">
      <c r="A45" s="29"/>
      <c r="B45" s="120" t="s">
        <v>116</v>
      </c>
      <c r="C45" s="120"/>
      <c r="D45" s="29"/>
      <c r="E45" s="32"/>
      <c r="F45" s="40"/>
      <c r="G45" s="41"/>
      <c r="H45" s="92"/>
      <c r="I45" s="92"/>
    </row>
    <row r="46" spans="1:11" ht="15" customHeight="1">
      <c r="A46" s="29">
        <v>66</v>
      </c>
      <c r="B46" s="122" t="s">
        <v>437</v>
      </c>
      <c r="C46" s="122"/>
      <c r="D46" s="29"/>
      <c r="E46" s="32">
        <v>2</v>
      </c>
      <c r="F46" s="40">
        <v>2</v>
      </c>
      <c r="G46" s="41">
        <v>7</v>
      </c>
      <c r="H46" s="64">
        <f>SUM(H47:H52)</f>
        <v>25055</v>
      </c>
      <c r="I46" s="64">
        <f>SUM(I47:I52)</f>
        <v>33113</v>
      </c>
      <c r="K46" s="63"/>
    </row>
    <row r="47" spans="1:9" ht="15" customHeight="1">
      <c r="A47" s="29">
        <v>660</v>
      </c>
      <c r="B47" s="120" t="s">
        <v>117</v>
      </c>
      <c r="C47" s="120"/>
      <c r="D47" s="29"/>
      <c r="E47" s="32">
        <v>2</v>
      </c>
      <c r="F47" s="40">
        <v>2</v>
      </c>
      <c r="G47" s="41">
        <v>8</v>
      </c>
      <c r="H47" s="93"/>
      <c r="I47" s="92"/>
    </row>
    <row r="48" spans="1:9" ht="15" customHeight="1">
      <c r="A48" s="29">
        <v>661</v>
      </c>
      <c r="B48" s="120" t="s">
        <v>118</v>
      </c>
      <c r="C48" s="120"/>
      <c r="D48" s="29"/>
      <c r="E48" s="32">
        <v>2</v>
      </c>
      <c r="F48" s="40">
        <v>2</v>
      </c>
      <c r="G48" s="33">
        <v>9</v>
      </c>
      <c r="H48" s="92">
        <v>10336</v>
      </c>
      <c r="I48" s="92">
        <v>12895</v>
      </c>
    </row>
    <row r="49" spans="1:9" ht="15" customHeight="1">
      <c r="A49" s="29">
        <v>662</v>
      </c>
      <c r="B49" s="120" t="s">
        <v>119</v>
      </c>
      <c r="C49" s="120"/>
      <c r="D49" s="29"/>
      <c r="E49" s="32">
        <v>2</v>
      </c>
      <c r="F49" s="40">
        <v>3</v>
      </c>
      <c r="G49" s="33">
        <v>0</v>
      </c>
      <c r="H49" s="92">
        <v>14719</v>
      </c>
      <c r="I49" s="92">
        <v>20218</v>
      </c>
    </row>
    <row r="50" spans="1:9" ht="15" customHeight="1">
      <c r="A50" s="29">
        <v>663</v>
      </c>
      <c r="B50" s="120" t="s">
        <v>120</v>
      </c>
      <c r="C50" s="120"/>
      <c r="D50" s="29"/>
      <c r="E50" s="32">
        <v>2</v>
      </c>
      <c r="F50" s="40">
        <v>3</v>
      </c>
      <c r="G50" s="33">
        <v>1</v>
      </c>
      <c r="H50" s="93"/>
      <c r="I50" s="92"/>
    </row>
    <row r="51" spans="1:9" ht="15" customHeight="1">
      <c r="A51" s="29">
        <v>664</v>
      </c>
      <c r="B51" s="120" t="s">
        <v>121</v>
      </c>
      <c r="C51" s="120"/>
      <c r="D51" s="29"/>
      <c r="E51" s="32">
        <v>2</v>
      </c>
      <c r="F51" s="40">
        <v>3</v>
      </c>
      <c r="G51" s="33">
        <v>2</v>
      </c>
      <c r="H51" s="92"/>
      <c r="I51" s="92"/>
    </row>
    <row r="52" spans="1:9" ht="15" customHeight="1">
      <c r="A52" s="29">
        <v>669</v>
      </c>
      <c r="B52" s="120" t="s">
        <v>122</v>
      </c>
      <c r="C52" s="120"/>
      <c r="D52" s="29"/>
      <c r="E52" s="32">
        <v>2</v>
      </c>
      <c r="F52" s="40">
        <v>3</v>
      </c>
      <c r="G52" s="33">
        <v>3</v>
      </c>
      <c r="H52" s="92"/>
      <c r="I52" s="92"/>
    </row>
    <row r="53" spans="1:9" ht="15" customHeight="1">
      <c r="A53" s="29">
        <v>56</v>
      </c>
      <c r="B53" s="122" t="s">
        <v>438</v>
      </c>
      <c r="C53" s="122"/>
      <c r="D53" s="29"/>
      <c r="E53" s="32">
        <v>2</v>
      </c>
      <c r="F53" s="40">
        <v>3</v>
      </c>
      <c r="G53" s="33">
        <v>4</v>
      </c>
      <c r="H53" s="64">
        <f>SUM(H54:H58)</f>
        <v>509028</v>
      </c>
      <c r="I53" s="64">
        <f>SUM(I54:I58)</f>
        <v>929969</v>
      </c>
    </row>
    <row r="54" spans="1:9" ht="15" customHeight="1">
      <c r="A54" s="29">
        <v>560</v>
      </c>
      <c r="B54" s="120" t="s">
        <v>123</v>
      </c>
      <c r="C54" s="120"/>
      <c r="D54" s="29"/>
      <c r="E54" s="32">
        <v>2</v>
      </c>
      <c r="F54" s="40">
        <v>3</v>
      </c>
      <c r="G54" s="33">
        <v>5</v>
      </c>
      <c r="H54" s="92"/>
      <c r="I54" s="92"/>
    </row>
    <row r="55" spans="1:9" ht="15" customHeight="1">
      <c r="A55" s="29">
        <v>561</v>
      </c>
      <c r="B55" s="120" t="s">
        <v>124</v>
      </c>
      <c r="C55" s="120"/>
      <c r="D55" s="29"/>
      <c r="E55" s="32">
        <v>2</v>
      </c>
      <c r="F55" s="40">
        <v>3</v>
      </c>
      <c r="G55" s="33">
        <v>6</v>
      </c>
      <c r="H55" s="92">
        <v>455775</v>
      </c>
      <c r="I55" s="92">
        <v>344484</v>
      </c>
    </row>
    <row r="56" spans="1:9" ht="15" customHeight="1">
      <c r="A56" s="29">
        <v>562</v>
      </c>
      <c r="B56" s="120" t="s">
        <v>125</v>
      </c>
      <c r="C56" s="120"/>
      <c r="D56" s="29"/>
      <c r="E56" s="32">
        <v>2</v>
      </c>
      <c r="F56" s="40">
        <v>3</v>
      </c>
      <c r="G56" s="33">
        <v>7</v>
      </c>
      <c r="H56" s="92">
        <v>38156</v>
      </c>
      <c r="I56" s="92">
        <v>22841</v>
      </c>
    </row>
    <row r="57" spans="1:9" ht="15" customHeight="1">
      <c r="A57" s="29">
        <v>563</v>
      </c>
      <c r="B57" s="120" t="s">
        <v>126</v>
      </c>
      <c r="C57" s="120"/>
      <c r="D57" s="29"/>
      <c r="E57" s="32">
        <v>2</v>
      </c>
      <c r="F57" s="40">
        <v>3</v>
      </c>
      <c r="G57" s="33">
        <v>8</v>
      </c>
      <c r="H57" s="93"/>
      <c r="I57" s="92"/>
    </row>
    <row r="58" spans="1:9" ht="15" customHeight="1">
      <c r="A58" s="29">
        <v>569</v>
      </c>
      <c r="B58" s="120" t="s">
        <v>127</v>
      </c>
      <c r="C58" s="120"/>
      <c r="D58" s="29"/>
      <c r="E58" s="32">
        <v>2</v>
      </c>
      <c r="F58" s="40">
        <v>3</v>
      </c>
      <c r="G58" s="33">
        <v>9</v>
      </c>
      <c r="H58" s="92">
        <v>15097</v>
      </c>
      <c r="I58" s="92">
        <v>562644</v>
      </c>
    </row>
    <row r="59" spans="1:9" ht="15" customHeight="1">
      <c r="A59" s="29"/>
      <c r="B59" s="122" t="s">
        <v>439</v>
      </c>
      <c r="C59" s="122"/>
      <c r="D59" s="29"/>
      <c r="E59" s="32">
        <v>2</v>
      </c>
      <c r="F59" s="40">
        <v>4</v>
      </c>
      <c r="G59" s="33">
        <v>0</v>
      </c>
      <c r="H59" s="64"/>
      <c r="I59" s="64"/>
    </row>
    <row r="60" spans="1:9" ht="15" customHeight="1">
      <c r="A60" s="29"/>
      <c r="B60" s="122" t="s">
        <v>440</v>
      </c>
      <c r="C60" s="122"/>
      <c r="D60" s="29"/>
      <c r="E60" s="32">
        <v>2</v>
      </c>
      <c r="F60" s="40">
        <v>4</v>
      </c>
      <c r="G60" s="33">
        <v>1</v>
      </c>
      <c r="H60" s="64">
        <f>H53-H46</f>
        <v>483973</v>
      </c>
      <c r="I60" s="64">
        <f>I53-I46</f>
        <v>896856</v>
      </c>
    </row>
    <row r="61" spans="1:9" ht="15" customHeight="1">
      <c r="A61" s="29"/>
      <c r="B61" s="122" t="s">
        <v>441</v>
      </c>
      <c r="C61" s="122"/>
      <c r="D61" s="29"/>
      <c r="E61" s="32">
        <v>2</v>
      </c>
      <c r="F61" s="40">
        <v>4</v>
      </c>
      <c r="G61" s="33">
        <v>2</v>
      </c>
      <c r="H61" s="64"/>
      <c r="I61" s="64"/>
    </row>
    <row r="62" spans="1:9" ht="15" customHeight="1">
      <c r="A62" s="29"/>
      <c r="B62" s="122" t="s">
        <v>442</v>
      </c>
      <c r="C62" s="122"/>
      <c r="D62" s="29"/>
      <c r="E62" s="32">
        <v>2</v>
      </c>
      <c r="F62" s="40">
        <v>4</v>
      </c>
      <c r="G62" s="33">
        <v>3</v>
      </c>
      <c r="H62" s="64">
        <f>IF(H43-H44+H59-H60&lt;0,-(H43-H44+H59-H60),0)</f>
        <v>493771</v>
      </c>
      <c r="I62" s="64">
        <f>IF(I43-I44+I59-I60&lt;0,-(I43-I44+I59-I60),0)</f>
        <v>3926936.210000001</v>
      </c>
    </row>
    <row r="63" spans="1:9" ht="15" customHeight="1">
      <c r="A63" s="29"/>
      <c r="B63" s="120" t="s">
        <v>128</v>
      </c>
      <c r="C63" s="120"/>
      <c r="D63" s="29"/>
      <c r="E63" s="32"/>
      <c r="F63" s="40"/>
      <c r="G63" s="41"/>
      <c r="H63" s="92"/>
      <c r="I63" s="92"/>
    </row>
    <row r="64" spans="1:9" ht="30" customHeight="1">
      <c r="A64" s="29" t="s">
        <v>469</v>
      </c>
      <c r="B64" s="122" t="s">
        <v>443</v>
      </c>
      <c r="C64" s="122"/>
      <c r="D64" s="26"/>
      <c r="E64" s="42">
        <v>2</v>
      </c>
      <c r="F64" s="43">
        <v>4</v>
      </c>
      <c r="G64" s="41">
        <v>4</v>
      </c>
      <c r="H64" s="64">
        <f>SUM(H65:H73)</f>
        <v>9661</v>
      </c>
      <c r="I64" s="64">
        <f>SUM(I65:I73)</f>
        <v>174164</v>
      </c>
    </row>
    <row r="65" spans="1:9" ht="15" customHeight="1">
      <c r="A65" s="29">
        <v>670</v>
      </c>
      <c r="B65" s="120" t="s">
        <v>129</v>
      </c>
      <c r="C65" s="120"/>
      <c r="D65" s="29"/>
      <c r="E65" s="32">
        <v>2</v>
      </c>
      <c r="F65" s="40">
        <v>4</v>
      </c>
      <c r="G65" s="33">
        <v>5</v>
      </c>
      <c r="H65" s="92">
        <v>4550</v>
      </c>
      <c r="I65" s="92">
        <v>1300</v>
      </c>
    </row>
    <row r="66" spans="1:9" ht="15" customHeight="1">
      <c r="A66" s="29">
        <v>671</v>
      </c>
      <c r="B66" s="120" t="s">
        <v>130</v>
      </c>
      <c r="C66" s="120"/>
      <c r="D66" s="29"/>
      <c r="E66" s="32">
        <v>2</v>
      </c>
      <c r="F66" s="40">
        <v>4</v>
      </c>
      <c r="G66" s="33">
        <v>6</v>
      </c>
      <c r="H66" s="92"/>
      <c r="I66" s="92"/>
    </row>
    <row r="67" spans="1:9" ht="15" customHeight="1">
      <c r="A67" s="29">
        <v>672</v>
      </c>
      <c r="B67" s="120" t="s">
        <v>131</v>
      </c>
      <c r="C67" s="120"/>
      <c r="D67" s="29"/>
      <c r="E67" s="32">
        <v>2</v>
      </c>
      <c r="F67" s="40">
        <v>4</v>
      </c>
      <c r="G67" s="33">
        <v>7</v>
      </c>
      <c r="H67" s="92"/>
      <c r="I67" s="92"/>
    </row>
    <row r="68" spans="1:9" ht="15" customHeight="1">
      <c r="A68" s="29">
        <v>674</v>
      </c>
      <c r="B68" s="120" t="s">
        <v>132</v>
      </c>
      <c r="C68" s="120"/>
      <c r="D68" s="29"/>
      <c r="E68" s="32">
        <v>2</v>
      </c>
      <c r="F68" s="40">
        <v>4</v>
      </c>
      <c r="G68" s="33">
        <v>8</v>
      </c>
      <c r="H68" s="92"/>
      <c r="I68" s="92"/>
    </row>
    <row r="69" spans="1:9" ht="15" customHeight="1">
      <c r="A69" s="29">
        <v>675</v>
      </c>
      <c r="B69" s="120" t="s">
        <v>133</v>
      </c>
      <c r="C69" s="120"/>
      <c r="D69" s="29"/>
      <c r="E69" s="32">
        <v>2</v>
      </c>
      <c r="F69" s="40">
        <v>4</v>
      </c>
      <c r="G69" s="33">
        <v>9</v>
      </c>
      <c r="H69" s="92"/>
      <c r="I69" s="92"/>
    </row>
    <row r="70" spans="1:9" ht="15" customHeight="1">
      <c r="A70" s="29">
        <v>676</v>
      </c>
      <c r="B70" s="120" t="s">
        <v>134</v>
      </c>
      <c r="C70" s="120"/>
      <c r="D70" s="29"/>
      <c r="E70" s="32">
        <v>2</v>
      </c>
      <c r="F70" s="40">
        <v>5</v>
      </c>
      <c r="G70" s="33">
        <v>0</v>
      </c>
      <c r="H70" s="92"/>
      <c r="I70" s="92"/>
    </row>
    <row r="71" spans="1:9" ht="15" customHeight="1">
      <c r="A71" s="29">
        <v>677</v>
      </c>
      <c r="B71" s="120" t="s">
        <v>135</v>
      </c>
      <c r="C71" s="120"/>
      <c r="D71" s="29"/>
      <c r="E71" s="32">
        <v>2</v>
      </c>
      <c r="F71" s="40">
        <v>5</v>
      </c>
      <c r="G71" s="33">
        <v>1</v>
      </c>
      <c r="H71" s="92">
        <v>5111</v>
      </c>
      <c r="I71" s="92">
        <v>172864</v>
      </c>
    </row>
    <row r="72" spans="1:9" ht="15" customHeight="1">
      <c r="A72" s="29">
        <v>678</v>
      </c>
      <c r="B72" s="120" t="s">
        <v>136</v>
      </c>
      <c r="C72" s="120"/>
      <c r="D72" s="29"/>
      <c r="E72" s="32">
        <v>2</v>
      </c>
      <c r="F72" s="40">
        <v>5</v>
      </c>
      <c r="G72" s="33">
        <v>2</v>
      </c>
      <c r="H72" s="92"/>
      <c r="I72" s="92"/>
    </row>
    <row r="73" spans="1:9" ht="15" customHeight="1">
      <c r="A73" s="29">
        <v>679</v>
      </c>
      <c r="B73" s="120" t="s">
        <v>137</v>
      </c>
      <c r="C73" s="120"/>
      <c r="D73" s="29"/>
      <c r="E73" s="32">
        <v>2</v>
      </c>
      <c r="F73" s="40">
        <v>5</v>
      </c>
      <c r="G73" s="33">
        <v>3</v>
      </c>
      <c r="H73" s="92"/>
      <c r="I73" s="92"/>
    </row>
    <row r="74" spans="1:9" ht="30" customHeight="1">
      <c r="A74" s="29" t="s">
        <v>470</v>
      </c>
      <c r="B74" s="122" t="s">
        <v>444</v>
      </c>
      <c r="C74" s="122"/>
      <c r="D74" s="26"/>
      <c r="E74" s="42">
        <v>2</v>
      </c>
      <c r="F74" s="43">
        <v>5</v>
      </c>
      <c r="G74" s="41">
        <v>4</v>
      </c>
      <c r="H74" s="64">
        <f>SUM(H75:H83)</f>
        <v>725412</v>
      </c>
      <c r="I74" s="64">
        <f>SUM(I75:I83)</f>
        <v>587752</v>
      </c>
    </row>
    <row r="75" spans="1:9" ht="15" customHeight="1">
      <c r="A75" s="29">
        <v>570</v>
      </c>
      <c r="B75" s="120" t="s">
        <v>138</v>
      </c>
      <c r="C75" s="120"/>
      <c r="D75" s="29"/>
      <c r="E75" s="32">
        <v>2</v>
      </c>
      <c r="F75" s="40">
        <v>5</v>
      </c>
      <c r="G75" s="33">
        <v>5</v>
      </c>
      <c r="H75" s="92">
        <v>35525</v>
      </c>
      <c r="I75" s="92">
        <v>1268</v>
      </c>
    </row>
    <row r="76" spans="1:9" ht="15" customHeight="1">
      <c r="A76" s="29">
        <v>571</v>
      </c>
      <c r="B76" s="120" t="s">
        <v>139</v>
      </c>
      <c r="C76" s="120"/>
      <c r="D76" s="29"/>
      <c r="E76" s="32">
        <v>2</v>
      </c>
      <c r="F76" s="40">
        <v>5</v>
      </c>
      <c r="G76" s="33">
        <v>6</v>
      </c>
      <c r="H76" s="92"/>
      <c r="I76" s="92"/>
    </row>
    <row r="77" spans="1:9" ht="15" customHeight="1">
      <c r="A77" s="29">
        <v>572</v>
      </c>
      <c r="B77" s="120" t="s">
        <v>140</v>
      </c>
      <c r="C77" s="120"/>
      <c r="D77" s="29"/>
      <c r="E77" s="32">
        <v>2</v>
      </c>
      <c r="F77" s="40">
        <v>5</v>
      </c>
      <c r="G77" s="33">
        <v>7</v>
      </c>
      <c r="H77" s="92"/>
      <c r="I77" s="92"/>
    </row>
    <row r="78" spans="1:9" ht="15" customHeight="1">
      <c r="A78" s="29">
        <v>574</v>
      </c>
      <c r="B78" s="120" t="s">
        <v>141</v>
      </c>
      <c r="C78" s="120"/>
      <c r="D78" s="29"/>
      <c r="E78" s="32">
        <v>2</v>
      </c>
      <c r="F78" s="40">
        <v>5</v>
      </c>
      <c r="G78" s="33">
        <v>8</v>
      </c>
      <c r="H78" s="92"/>
      <c r="I78" s="92"/>
    </row>
    <row r="79" spans="1:9" ht="15" customHeight="1">
      <c r="A79" s="29">
        <v>575</v>
      </c>
      <c r="B79" s="120" t="s">
        <v>142</v>
      </c>
      <c r="C79" s="120"/>
      <c r="D79" s="29"/>
      <c r="E79" s="32">
        <v>2</v>
      </c>
      <c r="F79" s="40">
        <v>5</v>
      </c>
      <c r="G79" s="33">
        <v>9</v>
      </c>
      <c r="H79" s="92"/>
      <c r="I79" s="92"/>
    </row>
    <row r="80" spans="1:9" ht="15" customHeight="1">
      <c r="A80" s="29">
        <v>576</v>
      </c>
      <c r="B80" s="120" t="s">
        <v>143</v>
      </c>
      <c r="C80" s="120"/>
      <c r="D80" s="29"/>
      <c r="E80" s="32">
        <v>2</v>
      </c>
      <c r="F80" s="40">
        <v>6</v>
      </c>
      <c r="G80" s="33">
        <v>0</v>
      </c>
      <c r="H80" s="92"/>
      <c r="I80" s="92"/>
    </row>
    <row r="81" spans="1:9" ht="15" customHeight="1">
      <c r="A81" s="29">
        <v>577</v>
      </c>
      <c r="B81" s="120" t="s">
        <v>144</v>
      </c>
      <c r="C81" s="120"/>
      <c r="D81" s="29"/>
      <c r="E81" s="32">
        <v>2</v>
      </c>
      <c r="F81" s="40">
        <v>6</v>
      </c>
      <c r="G81" s="33">
        <v>1</v>
      </c>
      <c r="H81" s="92"/>
      <c r="I81" s="92"/>
    </row>
    <row r="82" spans="1:9" ht="15" customHeight="1">
      <c r="A82" s="29">
        <v>578</v>
      </c>
      <c r="B82" s="120" t="s">
        <v>145</v>
      </c>
      <c r="C82" s="120"/>
      <c r="D82" s="29"/>
      <c r="E82" s="32">
        <v>2</v>
      </c>
      <c r="F82" s="40">
        <v>6</v>
      </c>
      <c r="G82" s="33">
        <v>2</v>
      </c>
      <c r="H82" s="92">
        <v>205726</v>
      </c>
      <c r="I82" s="92"/>
    </row>
    <row r="83" spans="1:9" ht="15" customHeight="1">
      <c r="A83" s="29">
        <v>579</v>
      </c>
      <c r="B83" s="120" t="s">
        <v>146</v>
      </c>
      <c r="C83" s="120"/>
      <c r="D83" s="29"/>
      <c r="E83" s="32">
        <v>2</v>
      </c>
      <c r="F83" s="40">
        <v>6</v>
      </c>
      <c r="G83" s="33">
        <v>3</v>
      </c>
      <c r="H83" s="92">
        <v>484161</v>
      </c>
      <c r="I83" s="92">
        <v>586484</v>
      </c>
    </row>
    <row r="84" spans="1:9" ht="15" customHeight="1">
      <c r="A84" s="29"/>
      <c r="B84" s="122" t="s">
        <v>445</v>
      </c>
      <c r="C84" s="122"/>
      <c r="D84" s="29"/>
      <c r="E84" s="32">
        <v>2</v>
      </c>
      <c r="F84" s="40">
        <v>6</v>
      </c>
      <c r="G84" s="33">
        <v>4</v>
      </c>
      <c r="H84" s="92"/>
      <c r="I84" s="92"/>
    </row>
    <row r="85" spans="1:9" ht="15" customHeight="1">
      <c r="A85" s="29"/>
      <c r="B85" s="122" t="s">
        <v>446</v>
      </c>
      <c r="C85" s="122"/>
      <c r="D85" s="29"/>
      <c r="E85" s="32">
        <v>2</v>
      </c>
      <c r="F85" s="40">
        <v>6</v>
      </c>
      <c r="G85" s="33">
        <v>5</v>
      </c>
      <c r="H85" s="64">
        <f>H74-H64</f>
        <v>715751</v>
      </c>
      <c r="I85" s="64">
        <f>I74-I64</f>
        <v>413588</v>
      </c>
    </row>
    <row r="86" spans="1:9" ht="30" customHeight="1">
      <c r="A86" s="29"/>
      <c r="B86" s="120" t="s">
        <v>147</v>
      </c>
      <c r="C86" s="120"/>
      <c r="D86" s="29"/>
      <c r="E86" s="32"/>
      <c r="F86" s="40"/>
      <c r="G86" s="41"/>
      <c r="H86" s="92"/>
      <c r="I86" s="92"/>
    </row>
    <row r="87" spans="1:9" ht="15" customHeight="1">
      <c r="A87" s="29" t="s">
        <v>148</v>
      </c>
      <c r="B87" s="122" t="s">
        <v>447</v>
      </c>
      <c r="C87" s="122"/>
      <c r="D87" s="29"/>
      <c r="E87" s="32">
        <v>2</v>
      </c>
      <c r="F87" s="40">
        <v>6</v>
      </c>
      <c r="G87" s="33">
        <v>6</v>
      </c>
      <c r="H87" s="92"/>
      <c r="I87" s="92"/>
    </row>
    <row r="88" spans="1:9" ht="15" customHeight="1">
      <c r="A88" s="29">
        <v>680</v>
      </c>
      <c r="B88" s="120" t="s">
        <v>149</v>
      </c>
      <c r="C88" s="120"/>
      <c r="D88" s="29"/>
      <c r="E88" s="32">
        <v>2</v>
      </c>
      <c r="F88" s="40">
        <v>6</v>
      </c>
      <c r="G88" s="33">
        <v>7</v>
      </c>
      <c r="H88" s="92"/>
      <c r="I88" s="92"/>
    </row>
    <row r="89" spans="1:9" ht="15" customHeight="1">
      <c r="A89" s="29">
        <v>681</v>
      </c>
      <c r="B89" s="120" t="s">
        <v>150</v>
      </c>
      <c r="C89" s="120"/>
      <c r="D89" s="29"/>
      <c r="E89" s="32">
        <v>2</v>
      </c>
      <c r="F89" s="40">
        <v>6</v>
      </c>
      <c r="G89" s="33">
        <v>8</v>
      </c>
      <c r="H89" s="92"/>
      <c r="I89" s="92"/>
    </row>
    <row r="90" spans="1:9" ht="30" customHeight="1">
      <c r="A90" s="29">
        <v>682</v>
      </c>
      <c r="B90" s="120" t="s">
        <v>151</v>
      </c>
      <c r="C90" s="120"/>
      <c r="D90" s="29"/>
      <c r="E90" s="32">
        <v>2</v>
      </c>
      <c r="F90" s="40">
        <v>6</v>
      </c>
      <c r="G90" s="33">
        <v>9</v>
      </c>
      <c r="H90" s="92"/>
      <c r="I90" s="92"/>
    </row>
    <row r="91" spans="1:9" ht="30" customHeight="1">
      <c r="A91" s="29">
        <v>683</v>
      </c>
      <c r="B91" s="120" t="s">
        <v>152</v>
      </c>
      <c r="C91" s="120"/>
      <c r="D91" s="29"/>
      <c r="E91" s="32">
        <v>2</v>
      </c>
      <c r="F91" s="40">
        <v>7</v>
      </c>
      <c r="G91" s="33">
        <v>0</v>
      </c>
      <c r="H91" s="92"/>
      <c r="I91" s="92"/>
    </row>
    <row r="92" spans="1:9" ht="30" customHeight="1">
      <c r="A92" s="29">
        <v>684</v>
      </c>
      <c r="B92" s="120" t="s">
        <v>153</v>
      </c>
      <c r="C92" s="120"/>
      <c r="D92" s="29"/>
      <c r="E92" s="32">
        <v>2</v>
      </c>
      <c r="F92" s="40">
        <v>7</v>
      </c>
      <c r="G92" s="33">
        <v>1</v>
      </c>
      <c r="H92" s="92"/>
      <c r="I92" s="92"/>
    </row>
    <row r="93" spans="1:9" ht="15" customHeight="1">
      <c r="A93" s="29">
        <v>685</v>
      </c>
      <c r="B93" s="120" t="s">
        <v>154</v>
      </c>
      <c r="C93" s="120"/>
      <c r="D93" s="29"/>
      <c r="E93" s="32">
        <v>2</v>
      </c>
      <c r="F93" s="40">
        <v>7</v>
      </c>
      <c r="G93" s="33">
        <v>2</v>
      </c>
      <c r="H93" s="92"/>
      <c r="I93" s="92"/>
    </row>
    <row r="94" spans="1:9" ht="15" customHeight="1">
      <c r="A94" s="29">
        <v>686</v>
      </c>
      <c r="B94" s="120" t="s">
        <v>155</v>
      </c>
      <c r="C94" s="120"/>
      <c r="D94" s="29"/>
      <c r="E94" s="32">
        <v>2</v>
      </c>
      <c r="F94" s="40">
        <v>7</v>
      </c>
      <c r="G94" s="33">
        <v>3</v>
      </c>
      <c r="H94" s="92"/>
      <c r="I94" s="92"/>
    </row>
    <row r="95" spans="1:9" ht="15" customHeight="1">
      <c r="A95" s="29">
        <v>687</v>
      </c>
      <c r="B95" s="120" t="s">
        <v>156</v>
      </c>
      <c r="C95" s="120"/>
      <c r="D95" s="29"/>
      <c r="E95" s="32">
        <v>2</v>
      </c>
      <c r="F95" s="40">
        <v>7</v>
      </c>
      <c r="G95" s="33">
        <v>4</v>
      </c>
      <c r="H95" s="92"/>
      <c r="I95" s="92"/>
    </row>
    <row r="96" spans="1:9" ht="15" customHeight="1">
      <c r="A96" s="29">
        <v>689</v>
      </c>
      <c r="B96" s="120" t="s">
        <v>157</v>
      </c>
      <c r="C96" s="120"/>
      <c r="D96" s="29"/>
      <c r="E96" s="32">
        <v>2</v>
      </c>
      <c r="F96" s="40">
        <v>7</v>
      </c>
      <c r="G96" s="33">
        <v>5</v>
      </c>
      <c r="H96" s="92"/>
      <c r="I96" s="92"/>
    </row>
    <row r="97" spans="1:9" ht="15" customHeight="1">
      <c r="A97" s="29" t="s">
        <v>158</v>
      </c>
      <c r="B97" s="122" t="s">
        <v>448</v>
      </c>
      <c r="C97" s="122"/>
      <c r="D97" s="29"/>
      <c r="E97" s="32">
        <v>2</v>
      </c>
      <c r="F97" s="40">
        <v>7</v>
      </c>
      <c r="G97" s="33">
        <v>6</v>
      </c>
      <c r="H97" s="92"/>
      <c r="I97" s="92"/>
    </row>
    <row r="98" spans="1:9" ht="15" customHeight="1">
      <c r="A98" s="29">
        <v>580</v>
      </c>
      <c r="B98" s="120" t="s">
        <v>159</v>
      </c>
      <c r="C98" s="120"/>
      <c r="D98" s="29"/>
      <c r="E98" s="32">
        <v>2</v>
      </c>
      <c r="F98" s="40">
        <v>7</v>
      </c>
      <c r="G98" s="33">
        <v>7</v>
      </c>
      <c r="H98" s="92"/>
      <c r="I98" s="92"/>
    </row>
    <row r="99" spans="1:9" ht="15" customHeight="1">
      <c r="A99" s="29">
        <v>581</v>
      </c>
      <c r="B99" s="120" t="s">
        <v>160</v>
      </c>
      <c r="C99" s="120"/>
      <c r="D99" s="29"/>
      <c r="E99" s="32">
        <v>2</v>
      </c>
      <c r="F99" s="40">
        <v>7</v>
      </c>
      <c r="G99" s="33">
        <v>8</v>
      </c>
      <c r="H99" s="92"/>
      <c r="I99" s="92"/>
    </row>
    <row r="100" spans="1:9" ht="15" customHeight="1">
      <c r="A100" s="29">
        <v>582</v>
      </c>
      <c r="B100" s="120" t="s">
        <v>161</v>
      </c>
      <c r="C100" s="120"/>
      <c r="D100" s="29"/>
      <c r="E100" s="32">
        <v>2</v>
      </c>
      <c r="F100" s="40">
        <v>7</v>
      </c>
      <c r="G100" s="33">
        <v>9</v>
      </c>
      <c r="H100" s="92"/>
      <c r="I100" s="92"/>
    </row>
    <row r="101" spans="1:9" ht="15" customHeight="1">
      <c r="A101" s="29">
        <v>583</v>
      </c>
      <c r="B101" s="120" t="s">
        <v>162</v>
      </c>
      <c r="C101" s="120"/>
      <c r="D101" s="29"/>
      <c r="E101" s="32">
        <v>2</v>
      </c>
      <c r="F101" s="40">
        <v>8</v>
      </c>
      <c r="G101" s="33">
        <v>0</v>
      </c>
      <c r="H101" s="92"/>
      <c r="I101" s="92"/>
    </row>
    <row r="102" spans="1:9" ht="30" customHeight="1">
      <c r="A102" s="29">
        <v>584</v>
      </c>
      <c r="B102" s="120" t="s">
        <v>163</v>
      </c>
      <c r="C102" s="120"/>
      <c r="D102" s="29"/>
      <c r="E102" s="32">
        <v>2</v>
      </c>
      <c r="F102" s="40">
        <v>8</v>
      </c>
      <c r="G102" s="33">
        <v>1</v>
      </c>
      <c r="H102" s="92"/>
      <c r="I102" s="92"/>
    </row>
    <row r="103" spans="1:9" ht="15" customHeight="1">
      <c r="A103" s="29">
        <v>585</v>
      </c>
      <c r="B103" s="120" t="s">
        <v>164</v>
      </c>
      <c r="C103" s="120"/>
      <c r="D103" s="29"/>
      <c r="E103" s="32">
        <v>2</v>
      </c>
      <c r="F103" s="40">
        <v>8</v>
      </c>
      <c r="G103" s="33">
        <v>2</v>
      </c>
      <c r="H103" s="92"/>
      <c r="I103" s="92"/>
    </row>
    <row r="104" spans="1:9" ht="15" customHeight="1">
      <c r="A104" s="29">
        <v>586</v>
      </c>
      <c r="B104" s="120" t="s">
        <v>165</v>
      </c>
      <c r="C104" s="120"/>
      <c r="D104" s="29"/>
      <c r="E104" s="32">
        <v>2</v>
      </c>
      <c r="F104" s="40">
        <v>8</v>
      </c>
      <c r="G104" s="33">
        <v>3</v>
      </c>
      <c r="H104" s="92"/>
      <c r="I104" s="92"/>
    </row>
    <row r="105" spans="1:9" ht="15" customHeight="1">
      <c r="A105" s="29">
        <v>589</v>
      </c>
      <c r="B105" s="120" t="s">
        <v>166</v>
      </c>
      <c r="C105" s="120"/>
      <c r="D105" s="29"/>
      <c r="E105" s="32">
        <v>2</v>
      </c>
      <c r="F105" s="40">
        <v>8</v>
      </c>
      <c r="G105" s="33">
        <v>4</v>
      </c>
      <c r="H105" s="92"/>
      <c r="I105" s="92"/>
    </row>
    <row r="106" spans="1:9" ht="15" customHeight="1">
      <c r="A106" s="29" t="s">
        <v>167</v>
      </c>
      <c r="B106" s="122" t="s">
        <v>449</v>
      </c>
      <c r="C106" s="122"/>
      <c r="D106" s="29"/>
      <c r="E106" s="32">
        <v>2</v>
      </c>
      <c r="F106" s="40">
        <v>8</v>
      </c>
      <c r="G106" s="33">
        <v>5</v>
      </c>
      <c r="H106" s="92"/>
      <c r="I106" s="92"/>
    </row>
    <row r="107" spans="1:9" ht="15" customHeight="1">
      <c r="A107" s="29">
        <v>640</v>
      </c>
      <c r="B107" s="120" t="s">
        <v>168</v>
      </c>
      <c r="C107" s="120"/>
      <c r="D107" s="29"/>
      <c r="E107" s="32">
        <v>2</v>
      </c>
      <c r="F107" s="40">
        <v>8</v>
      </c>
      <c r="G107" s="33">
        <v>6</v>
      </c>
      <c r="H107" s="92"/>
      <c r="I107" s="92"/>
    </row>
    <row r="108" spans="1:9" ht="15" customHeight="1">
      <c r="A108" s="29">
        <v>641</v>
      </c>
      <c r="B108" s="120" t="s">
        <v>169</v>
      </c>
      <c r="C108" s="120"/>
      <c r="D108" s="29"/>
      <c r="E108" s="32">
        <v>2</v>
      </c>
      <c r="F108" s="40">
        <v>8</v>
      </c>
      <c r="G108" s="33">
        <v>7</v>
      </c>
      <c r="H108" s="92"/>
      <c r="I108" s="92"/>
    </row>
    <row r="109" spans="1:9" ht="15" customHeight="1">
      <c r="A109" s="29">
        <v>642</v>
      </c>
      <c r="B109" s="120" t="s">
        <v>170</v>
      </c>
      <c r="C109" s="120"/>
      <c r="D109" s="29"/>
      <c r="E109" s="32">
        <v>2</v>
      </c>
      <c r="F109" s="40">
        <v>8</v>
      </c>
      <c r="G109" s="33">
        <v>8</v>
      </c>
      <c r="H109" s="92"/>
      <c r="I109" s="92"/>
    </row>
    <row r="110" spans="1:9" ht="15" customHeight="1">
      <c r="A110" s="29" t="s">
        <v>167</v>
      </c>
      <c r="B110" s="122" t="s">
        <v>450</v>
      </c>
      <c r="C110" s="122"/>
      <c r="D110" s="29"/>
      <c r="E110" s="32">
        <v>2</v>
      </c>
      <c r="F110" s="40">
        <v>8</v>
      </c>
      <c r="G110" s="33">
        <v>9</v>
      </c>
      <c r="H110" s="92"/>
      <c r="I110" s="92"/>
    </row>
    <row r="111" spans="1:9" ht="15" customHeight="1">
      <c r="A111" s="29">
        <v>643</v>
      </c>
      <c r="B111" s="120" t="s">
        <v>171</v>
      </c>
      <c r="C111" s="120"/>
      <c r="D111" s="29"/>
      <c r="E111" s="32">
        <v>2</v>
      </c>
      <c r="F111" s="40">
        <v>9</v>
      </c>
      <c r="G111" s="33">
        <v>0</v>
      </c>
      <c r="H111" s="92"/>
      <c r="I111" s="92"/>
    </row>
    <row r="112" spans="1:9" ht="15" customHeight="1">
      <c r="A112" s="29">
        <v>644</v>
      </c>
      <c r="B112" s="120" t="s">
        <v>172</v>
      </c>
      <c r="C112" s="120"/>
      <c r="D112" s="29"/>
      <c r="E112" s="32">
        <v>2</v>
      </c>
      <c r="F112" s="40">
        <v>9</v>
      </c>
      <c r="G112" s="33">
        <v>1</v>
      </c>
      <c r="H112" s="92"/>
      <c r="I112" s="92"/>
    </row>
    <row r="113" spans="1:9" ht="15" customHeight="1">
      <c r="A113" s="29">
        <v>645</v>
      </c>
      <c r="B113" s="120" t="s">
        <v>173</v>
      </c>
      <c r="C113" s="120"/>
      <c r="D113" s="29"/>
      <c r="E113" s="32">
        <v>2</v>
      </c>
      <c r="F113" s="40">
        <v>9</v>
      </c>
      <c r="G113" s="33">
        <v>2</v>
      </c>
      <c r="H113" s="92"/>
      <c r="I113" s="92"/>
    </row>
    <row r="114" spans="1:9" ht="15" customHeight="1">
      <c r="A114" s="29"/>
      <c r="B114" s="122" t="s">
        <v>451</v>
      </c>
      <c r="C114" s="122"/>
      <c r="D114" s="29"/>
      <c r="E114" s="32">
        <v>2</v>
      </c>
      <c r="F114" s="40">
        <v>9</v>
      </c>
      <c r="G114" s="33">
        <v>3</v>
      </c>
      <c r="H114" s="92"/>
      <c r="I114" s="92"/>
    </row>
    <row r="115" spans="1:9" ht="15" customHeight="1">
      <c r="A115" s="29"/>
      <c r="B115" s="122" t="s">
        <v>452</v>
      </c>
      <c r="C115" s="122"/>
      <c r="D115" s="29"/>
      <c r="E115" s="32">
        <v>2</v>
      </c>
      <c r="F115" s="40">
        <v>9</v>
      </c>
      <c r="G115" s="33">
        <v>4</v>
      </c>
      <c r="H115" s="92"/>
      <c r="I115" s="92"/>
    </row>
    <row r="116" spans="1:9" ht="30" customHeight="1">
      <c r="A116" s="29" t="s">
        <v>174</v>
      </c>
      <c r="B116" s="120" t="s">
        <v>175</v>
      </c>
      <c r="C116" s="120"/>
      <c r="D116" s="29"/>
      <c r="E116" s="32">
        <v>2</v>
      </c>
      <c r="F116" s="40">
        <v>9</v>
      </c>
      <c r="G116" s="33">
        <v>5</v>
      </c>
      <c r="H116" s="92">
        <v>77871</v>
      </c>
      <c r="I116" s="92">
        <v>30488</v>
      </c>
    </row>
    <row r="117" spans="1:9" ht="30" customHeight="1">
      <c r="A117" s="29" t="s">
        <v>176</v>
      </c>
      <c r="B117" s="120" t="s">
        <v>177</v>
      </c>
      <c r="C117" s="120"/>
      <c r="D117" s="29"/>
      <c r="E117" s="32">
        <v>2</v>
      </c>
      <c r="F117" s="40">
        <v>9</v>
      </c>
      <c r="G117" s="33">
        <v>6</v>
      </c>
      <c r="H117" s="92">
        <v>348428</v>
      </c>
      <c r="I117" s="92">
        <v>437174</v>
      </c>
    </row>
    <row r="118" spans="1:9" ht="15" customHeight="1">
      <c r="A118" s="29"/>
      <c r="B118" s="120" t="s">
        <v>178</v>
      </c>
      <c r="C118" s="120"/>
      <c r="D118" s="29"/>
      <c r="E118" s="32"/>
      <c r="F118" s="40"/>
      <c r="G118" s="41"/>
      <c r="H118" s="92"/>
      <c r="I118" s="92"/>
    </row>
    <row r="119" spans="1:9" ht="15" customHeight="1">
      <c r="A119" s="123"/>
      <c r="B119" s="124" t="s">
        <v>179</v>
      </c>
      <c r="C119" s="124"/>
      <c r="D119" s="123"/>
      <c r="E119" s="125">
        <v>2</v>
      </c>
      <c r="F119" s="126">
        <v>9</v>
      </c>
      <c r="G119" s="152">
        <v>7</v>
      </c>
      <c r="H119" s="151"/>
      <c r="I119" s="151"/>
    </row>
    <row r="120" spans="1:9" ht="15" customHeight="1">
      <c r="A120" s="123"/>
      <c r="B120" s="128" t="s">
        <v>180</v>
      </c>
      <c r="C120" s="128"/>
      <c r="D120" s="123"/>
      <c r="E120" s="125"/>
      <c r="F120" s="126"/>
      <c r="G120" s="152"/>
      <c r="H120" s="151"/>
      <c r="I120" s="151"/>
    </row>
    <row r="121" spans="1:9" ht="15" customHeight="1">
      <c r="A121" s="123"/>
      <c r="B121" s="124" t="s">
        <v>181</v>
      </c>
      <c r="C121" s="124"/>
      <c r="D121" s="123"/>
      <c r="E121" s="125">
        <v>2</v>
      </c>
      <c r="F121" s="126">
        <v>9</v>
      </c>
      <c r="G121" s="127">
        <v>8</v>
      </c>
      <c r="H121" s="149">
        <f>IF(H61-H62+H84-H85+H114-H115+H116-H117&lt;0,-(H61-H62+H84-H85+H114-H115+H116-H117),0)</f>
        <v>1480079</v>
      </c>
      <c r="I121" s="149">
        <f>IF(I61-I62+I84-I85+I114-I115+I116-I117&lt;0,-(I61-I62+I84-I85+I114-I115+I116-I117),0)</f>
        <v>4747210.210000001</v>
      </c>
    </row>
    <row r="122" spans="1:9" ht="15" customHeight="1">
      <c r="A122" s="123"/>
      <c r="B122" s="128" t="s">
        <v>182</v>
      </c>
      <c r="C122" s="128"/>
      <c r="D122" s="123"/>
      <c r="E122" s="125"/>
      <c r="F122" s="126"/>
      <c r="G122" s="127"/>
      <c r="H122" s="150"/>
      <c r="I122" s="150"/>
    </row>
    <row r="123" spans="1:9" ht="15" customHeight="1">
      <c r="A123" s="29"/>
      <c r="B123" s="120" t="s">
        <v>183</v>
      </c>
      <c r="C123" s="120"/>
      <c r="D123" s="29"/>
      <c r="E123" s="32"/>
      <c r="F123" s="40"/>
      <c r="G123" s="41"/>
      <c r="H123" s="92"/>
      <c r="I123" s="92"/>
    </row>
    <row r="124" spans="1:9" ht="15" customHeight="1">
      <c r="A124" s="29" t="s">
        <v>184</v>
      </c>
      <c r="B124" s="120" t="s">
        <v>185</v>
      </c>
      <c r="C124" s="120"/>
      <c r="D124" s="29"/>
      <c r="E124" s="32">
        <v>2</v>
      </c>
      <c r="F124" s="40">
        <v>9</v>
      </c>
      <c r="G124" s="33">
        <v>9</v>
      </c>
      <c r="H124" s="92"/>
      <c r="I124" s="92"/>
    </row>
    <row r="125" spans="1:9" ht="15" customHeight="1">
      <c r="A125" s="29" t="s">
        <v>186</v>
      </c>
      <c r="B125" s="120" t="s">
        <v>187</v>
      </c>
      <c r="C125" s="120"/>
      <c r="D125" s="29"/>
      <c r="E125" s="32">
        <v>3</v>
      </c>
      <c r="F125" s="40">
        <v>0</v>
      </c>
      <c r="G125" s="33">
        <v>0</v>
      </c>
      <c r="H125" s="92"/>
      <c r="I125" s="92"/>
    </row>
    <row r="126" spans="1:9" ht="15" customHeight="1">
      <c r="A126" s="29" t="s">
        <v>186</v>
      </c>
      <c r="B126" s="120" t="s">
        <v>188</v>
      </c>
      <c r="C126" s="120"/>
      <c r="D126" s="29"/>
      <c r="E126" s="32">
        <v>3</v>
      </c>
      <c r="F126" s="40">
        <v>0</v>
      </c>
      <c r="G126" s="33">
        <v>1</v>
      </c>
      <c r="H126" s="92"/>
      <c r="I126" s="92"/>
    </row>
    <row r="127" spans="1:9" ht="15" customHeight="1">
      <c r="A127" s="29"/>
      <c r="B127" s="120" t="s">
        <v>189</v>
      </c>
      <c r="C127" s="120"/>
      <c r="D127" s="29"/>
      <c r="E127" s="32"/>
      <c r="F127" s="43"/>
      <c r="G127" s="41"/>
      <c r="H127" s="92"/>
      <c r="I127" s="92"/>
    </row>
    <row r="128" spans="1:9" ht="15" customHeight="1">
      <c r="A128" s="29"/>
      <c r="B128" s="122" t="s">
        <v>453</v>
      </c>
      <c r="C128" s="122"/>
      <c r="D128" s="29"/>
      <c r="E128" s="32">
        <v>3</v>
      </c>
      <c r="F128" s="40">
        <v>0</v>
      </c>
      <c r="G128" s="33">
        <v>2</v>
      </c>
      <c r="H128" s="64"/>
      <c r="I128" s="64"/>
    </row>
    <row r="129" spans="1:9" ht="15" customHeight="1">
      <c r="A129" s="29"/>
      <c r="B129" s="122" t="s">
        <v>454</v>
      </c>
      <c r="C129" s="122"/>
      <c r="D129" s="29"/>
      <c r="E129" s="32">
        <v>3</v>
      </c>
      <c r="F129" s="40">
        <v>0</v>
      </c>
      <c r="G129" s="33">
        <v>3</v>
      </c>
      <c r="H129" s="64">
        <f>IF(H119-H121-H124-H125+H126&lt;0,-(H119-H121-H124-H125+H126),0)</f>
        <v>1480079</v>
      </c>
      <c r="I129" s="64">
        <f>IF(I119-I121-I124-I125+I126&lt;0,-(I119-I121-I124-I125+I126),0)</f>
        <v>4747210.210000001</v>
      </c>
    </row>
    <row r="130" spans="1:9" ht="15" customHeight="1">
      <c r="A130" s="29"/>
      <c r="B130" s="120" t="s">
        <v>190</v>
      </c>
      <c r="C130" s="120"/>
      <c r="D130" s="29"/>
      <c r="E130" s="32"/>
      <c r="F130" s="40"/>
      <c r="G130" s="33"/>
      <c r="H130" s="92"/>
      <c r="I130" s="92"/>
    </row>
    <row r="131" spans="1:9" ht="30" customHeight="1">
      <c r="A131" s="29" t="s">
        <v>191</v>
      </c>
      <c r="B131" s="120" t="s">
        <v>192</v>
      </c>
      <c r="C131" s="120"/>
      <c r="D131" s="29"/>
      <c r="E131" s="32">
        <v>3</v>
      </c>
      <c r="F131" s="40">
        <v>0</v>
      </c>
      <c r="G131" s="33">
        <v>4</v>
      </c>
      <c r="H131" s="92"/>
      <c r="I131" s="92"/>
    </row>
    <row r="132" spans="1:9" ht="30" customHeight="1">
      <c r="A132" s="29" t="s">
        <v>193</v>
      </c>
      <c r="B132" s="120" t="s">
        <v>194</v>
      </c>
      <c r="C132" s="120"/>
      <c r="D132" s="29"/>
      <c r="E132" s="32">
        <v>3</v>
      </c>
      <c r="F132" s="40">
        <v>0</v>
      </c>
      <c r="G132" s="33">
        <v>5</v>
      </c>
      <c r="H132" s="92"/>
      <c r="I132" s="92"/>
    </row>
    <row r="133" spans="1:9" ht="15" customHeight="1">
      <c r="A133" s="29"/>
      <c r="B133" s="122" t="s">
        <v>455</v>
      </c>
      <c r="C133" s="122"/>
      <c r="D133" s="29"/>
      <c r="E133" s="32">
        <v>3</v>
      </c>
      <c r="F133" s="40">
        <v>0</v>
      </c>
      <c r="G133" s="33">
        <v>6</v>
      </c>
      <c r="H133" s="92"/>
      <c r="I133" s="92"/>
    </row>
    <row r="134" spans="1:9" ht="15" customHeight="1">
      <c r="A134" s="29"/>
      <c r="B134" s="122" t="s">
        <v>456</v>
      </c>
      <c r="C134" s="122"/>
      <c r="D134" s="29"/>
      <c r="E134" s="32">
        <v>3</v>
      </c>
      <c r="F134" s="40">
        <v>0</v>
      </c>
      <c r="G134" s="33">
        <v>7</v>
      </c>
      <c r="H134" s="92"/>
      <c r="I134" s="92"/>
    </row>
    <row r="135" spans="1:9" ht="15" customHeight="1">
      <c r="A135" s="29" t="s">
        <v>195</v>
      </c>
      <c r="B135" s="120" t="s">
        <v>196</v>
      </c>
      <c r="C135" s="120"/>
      <c r="D135" s="29"/>
      <c r="E135" s="32">
        <v>3</v>
      </c>
      <c r="F135" s="40">
        <v>0</v>
      </c>
      <c r="G135" s="33">
        <v>8</v>
      </c>
      <c r="H135" s="92"/>
      <c r="I135" s="92"/>
    </row>
    <row r="136" spans="1:9" ht="15" customHeight="1">
      <c r="A136" s="29"/>
      <c r="B136" s="122" t="s">
        <v>457</v>
      </c>
      <c r="C136" s="122"/>
      <c r="D136" s="29"/>
      <c r="E136" s="32">
        <v>3</v>
      </c>
      <c r="F136" s="40">
        <v>0</v>
      </c>
      <c r="G136" s="33">
        <v>9</v>
      </c>
      <c r="H136" s="92"/>
      <c r="I136" s="92"/>
    </row>
    <row r="137" spans="1:9" ht="15" customHeight="1">
      <c r="A137" s="29"/>
      <c r="B137" s="122" t="s">
        <v>458</v>
      </c>
      <c r="C137" s="122"/>
      <c r="D137" s="29"/>
      <c r="E137" s="32">
        <v>3</v>
      </c>
      <c r="F137" s="40">
        <v>1</v>
      </c>
      <c r="G137" s="33">
        <v>0</v>
      </c>
      <c r="H137" s="92"/>
      <c r="I137" s="92"/>
    </row>
    <row r="138" spans="1:9" ht="15" customHeight="1">
      <c r="A138" s="29"/>
      <c r="B138" s="120" t="s">
        <v>197</v>
      </c>
      <c r="C138" s="120"/>
      <c r="D138" s="29"/>
      <c r="E138" s="32"/>
      <c r="F138" s="40"/>
      <c r="G138" s="33"/>
      <c r="H138" s="92"/>
      <c r="I138" s="92"/>
    </row>
    <row r="139" spans="1:9" ht="15" customHeight="1">
      <c r="A139" s="29"/>
      <c r="B139" s="122" t="s">
        <v>459</v>
      </c>
      <c r="C139" s="122"/>
      <c r="D139" s="29"/>
      <c r="E139" s="32">
        <v>3</v>
      </c>
      <c r="F139" s="40">
        <v>1</v>
      </c>
      <c r="G139" s="33">
        <v>1</v>
      </c>
      <c r="H139" s="64"/>
      <c r="I139" s="64"/>
    </row>
    <row r="140" spans="1:9" ht="15" customHeight="1">
      <c r="A140" s="29"/>
      <c r="B140" s="122" t="s">
        <v>460</v>
      </c>
      <c r="C140" s="122"/>
      <c r="D140" s="29"/>
      <c r="E140" s="32">
        <v>3</v>
      </c>
      <c r="F140" s="40">
        <v>1</v>
      </c>
      <c r="G140" s="33">
        <v>2</v>
      </c>
      <c r="H140" s="64">
        <f>IF(H128-H129+H136-H137&lt;0,-(H128-H129+H136-H137),0)</f>
        <v>1480079</v>
      </c>
      <c r="I140" s="64">
        <f>IF(I128-I129+I136-I137&lt;0,-(I128-I129+I136-I137),0)</f>
        <v>4747210.210000001</v>
      </c>
    </row>
    <row r="141" spans="1:9" ht="15" customHeight="1">
      <c r="A141" s="29">
        <v>723</v>
      </c>
      <c r="B141" s="120" t="s">
        <v>198</v>
      </c>
      <c r="C141" s="120"/>
      <c r="D141" s="29"/>
      <c r="E141" s="32">
        <v>3</v>
      </c>
      <c r="F141" s="40">
        <v>1</v>
      </c>
      <c r="G141" s="33">
        <v>3</v>
      </c>
      <c r="H141" s="92"/>
      <c r="I141" s="92"/>
    </row>
    <row r="142" spans="1:9" s="27" customFormat="1" ht="15" customHeight="1">
      <c r="A142" s="44"/>
      <c r="B142" s="45"/>
      <c r="C142" s="45"/>
      <c r="D142" s="44"/>
      <c r="E142" s="44"/>
      <c r="F142" s="44"/>
      <c r="G142" s="44"/>
      <c r="H142" s="94"/>
      <c r="I142" s="94"/>
    </row>
    <row r="143" spans="1:9" ht="15" customHeight="1">
      <c r="A143" s="29"/>
      <c r="B143" s="122" t="s">
        <v>199</v>
      </c>
      <c r="C143" s="122"/>
      <c r="D143" s="29"/>
      <c r="E143" s="32"/>
      <c r="F143" s="40"/>
      <c r="G143" s="33"/>
      <c r="H143" s="92"/>
      <c r="I143" s="92"/>
    </row>
    <row r="144" spans="1:9" ht="15" customHeight="1">
      <c r="A144" s="29"/>
      <c r="B144" s="120" t="s">
        <v>200</v>
      </c>
      <c r="C144" s="120"/>
      <c r="D144" s="29"/>
      <c r="E144" s="32">
        <v>3</v>
      </c>
      <c r="F144" s="40">
        <v>1</v>
      </c>
      <c r="G144" s="33">
        <v>4</v>
      </c>
      <c r="H144" s="92"/>
      <c r="I144" s="92"/>
    </row>
    <row r="145" spans="1:9" ht="15" customHeight="1">
      <c r="A145" s="29"/>
      <c r="B145" s="120" t="s">
        <v>201</v>
      </c>
      <c r="C145" s="120"/>
      <c r="D145" s="29"/>
      <c r="E145" s="32">
        <v>3</v>
      </c>
      <c r="F145" s="40">
        <v>1</v>
      </c>
      <c r="G145" s="33">
        <v>5</v>
      </c>
      <c r="H145" s="92"/>
      <c r="I145" s="92"/>
    </row>
    <row r="146" spans="1:9" ht="30" customHeight="1">
      <c r="A146" s="29"/>
      <c r="B146" s="120" t="s">
        <v>202</v>
      </c>
      <c r="C146" s="120"/>
      <c r="D146" s="29"/>
      <c r="E146" s="32">
        <v>3</v>
      </c>
      <c r="F146" s="40">
        <v>1</v>
      </c>
      <c r="G146" s="33">
        <v>6</v>
      </c>
      <c r="H146" s="92"/>
      <c r="I146" s="92"/>
    </row>
    <row r="147" spans="1:9" ht="15" customHeight="1">
      <c r="A147" s="29"/>
      <c r="B147" s="120" t="s">
        <v>203</v>
      </c>
      <c r="C147" s="120"/>
      <c r="D147" s="29"/>
      <c r="E147" s="32">
        <v>3</v>
      </c>
      <c r="F147" s="40">
        <v>1</v>
      </c>
      <c r="G147" s="33">
        <v>7</v>
      </c>
      <c r="H147" s="92"/>
      <c r="I147" s="92"/>
    </row>
    <row r="148" spans="1:9" ht="15" customHeight="1">
      <c r="A148" s="29"/>
      <c r="B148" s="120" t="s">
        <v>204</v>
      </c>
      <c r="C148" s="120"/>
      <c r="D148" s="29"/>
      <c r="E148" s="32">
        <v>3</v>
      </c>
      <c r="F148" s="40">
        <v>1</v>
      </c>
      <c r="G148" s="33">
        <v>8</v>
      </c>
      <c r="H148" s="92"/>
      <c r="I148" s="92"/>
    </row>
    <row r="149" spans="1:9" ht="15" customHeight="1">
      <c r="A149" s="29"/>
      <c r="B149" s="120" t="s">
        <v>205</v>
      </c>
      <c r="C149" s="120"/>
      <c r="D149" s="29"/>
      <c r="E149" s="32">
        <v>3</v>
      </c>
      <c r="F149" s="40">
        <v>1</v>
      </c>
      <c r="G149" s="33">
        <v>9</v>
      </c>
      <c r="H149" s="92"/>
      <c r="I149" s="92"/>
    </row>
    <row r="150" spans="1:9" ht="15" customHeight="1">
      <c r="A150" s="29"/>
      <c r="B150" s="120" t="s">
        <v>206</v>
      </c>
      <c r="C150" s="120"/>
      <c r="D150" s="29"/>
      <c r="E150" s="32">
        <v>3</v>
      </c>
      <c r="F150" s="40">
        <v>2</v>
      </c>
      <c r="G150" s="33">
        <v>0</v>
      </c>
      <c r="H150" s="92"/>
      <c r="I150" s="92"/>
    </row>
    <row r="151" spans="1:9" ht="15" customHeight="1">
      <c r="A151" s="29"/>
      <c r="B151" s="120" t="s">
        <v>207</v>
      </c>
      <c r="C151" s="120"/>
      <c r="D151" s="29"/>
      <c r="E151" s="32">
        <v>3</v>
      </c>
      <c r="F151" s="40">
        <v>2</v>
      </c>
      <c r="G151" s="33">
        <v>1</v>
      </c>
      <c r="H151" s="92"/>
      <c r="I151" s="92"/>
    </row>
    <row r="152" spans="1:9" ht="30" customHeight="1">
      <c r="A152" s="29"/>
      <c r="B152" s="120" t="s">
        <v>208</v>
      </c>
      <c r="C152" s="120"/>
      <c r="D152" s="29"/>
      <c r="E152" s="32">
        <v>3</v>
      </c>
      <c r="F152" s="40">
        <v>2</v>
      </c>
      <c r="G152" s="33">
        <v>2</v>
      </c>
      <c r="H152" s="92"/>
      <c r="I152" s="92"/>
    </row>
    <row r="153" spans="1:9" ht="15" customHeight="1">
      <c r="A153" s="29"/>
      <c r="B153" s="120" t="s">
        <v>209</v>
      </c>
      <c r="C153" s="120"/>
      <c r="D153" s="29"/>
      <c r="E153" s="32">
        <v>3</v>
      </c>
      <c r="F153" s="40">
        <v>2</v>
      </c>
      <c r="G153" s="33">
        <v>3</v>
      </c>
      <c r="H153" s="92"/>
      <c r="I153" s="92"/>
    </row>
    <row r="154" spans="1:9" ht="15" customHeight="1">
      <c r="A154" s="29"/>
      <c r="B154" s="120" t="s">
        <v>210</v>
      </c>
      <c r="C154" s="120"/>
      <c r="D154" s="29"/>
      <c r="E154" s="32">
        <v>3</v>
      </c>
      <c r="F154" s="40">
        <v>2</v>
      </c>
      <c r="G154" s="33">
        <v>4</v>
      </c>
      <c r="H154" s="92"/>
      <c r="I154" s="92"/>
    </row>
    <row r="155" spans="1:9" ht="15" customHeight="1">
      <c r="A155" s="29"/>
      <c r="B155" s="120" t="s">
        <v>211</v>
      </c>
      <c r="C155" s="120"/>
      <c r="D155" s="29"/>
      <c r="E155" s="32">
        <v>3</v>
      </c>
      <c r="F155" s="40">
        <v>2</v>
      </c>
      <c r="G155" s="33">
        <v>5</v>
      </c>
      <c r="H155" s="92"/>
      <c r="I155" s="92"/>
    </row>
    <row r="156" spans="1:9" ht="15" customHeight="1">
      <c r="A156" s="29"/>
      <c r="B156" s="120" t="s">
        <v>212</v>
      </c>
      <c r="C156" s="120"/>
      <c r="D156" s="29"/>
      <c r="E156" s="32">
        <v>3</v>
      </c>
      <c r="F156" s="40">
        <v>2</v>
      </c>
      <c r="G156" s="33">
        <v>6</v>
      </c>
      <c r="H156" s="92"/>
      <c r="I156" s="92"/>
    </row>
    <row r="157" spans="1:9" ht="15" customHeight="1">
      <c r="A157" s="29"/>
      <c r="B157" s="122" t="s">
        <v>461</v>
      </c>
      <c r="C157" s="122"/>
      <c r="D157" s="29"/>
      <c r="E157" s="32">
        <v>3</v>
      </c>
      <c r="F157" s="40">
        <v>2</v>
      </c>
      <c r="G157" s="33">
        <v>7</v>
      </c>
      <c r="H157" s="92"/>
      <c r="I157" s="92"/>
    </row>
    <row r="158" spans="1:9" ht="15" customHeight="1">
      <c r="A158" s="29"/>
      <c r="B158" s="122" t="s">
        <v>462</v>
      </c>
      <c r="C158" s="122"/>
      <c r="D158" s="29"/>
      <c r="E158" s="32">
        <v>3</v>
      </c>
      <c r="F158" s="40">
        <v>2</v>
      </c>
      <c r="G158" s="33">
        <v>8</v>
      </c>
      <c r="H158" s="92"/>
      <c r="I158" s="92"/>
    </row>
    <row r="159" spans="1:9" ht="15" customHeight="1">
      <c r="A159" s="29" t="s">
        <v>213</v>
      </c>
      <c r="B159" s="120" t="s">
        <v>214</v>
      </c>
      <c r="C159" s="120"/>
      <c r="D159" s="29"/>
      <c r="E159" s="32">
        <v>3</v>
      </c>
      <c r="F159" s="40">
        <v>2</v>
      </c>
      <c r="G159" s="33">
        <v>9</v>
      </c>
      <c r="H159" s="92"/>
      <c r="I159" s="92"/>
    </row>
    <row r="160" spans="1:9" ht="15" customHeight="1">
      <c r="A160" s="29"/>
      <c r="B160" s="122" t="s">
        <v>463</v>
      </c>
      <c r="C160" s="122"/>
      <c r="D160" s="29"/>
      <c r="E160" s="32">
        <v>3</v>
      </c>
      <c r="F160" s="40">
        <v>3</v>
      </c>
      <c r="G160" s="33">
        <v>0</v>
      </c>
      <c r="H160" s="92"/>
      <c r="I160" s="92"/>
    </row>
    <row r="161" spans="1:9" ht="15" customHeight="1">
      <c r="A161" s="29"/>
      <c r="B161" s="122" t="s">
        <v>464</v>
      </c>
      <c r="C161" s="122"/>
      <c r="D161" s="29"/>
      <c r="E161" s="32">
        <v>3</v>
      </c>
      <c r="F161" s="40">
        <v>3</v>
      </c>
      <c r="G161" s="33">
        <v>1</v>
      </c>
      <c r="H161" s="92"/>
      <c r="I161" s="92"/>
    </row>
    <row r="162" spans="1:12" s="27" customFormat="1" ht="15" customHeight="1">
      <c r="A162" s="44"/>
      <c r="B162" s="45"/>
      <c r="C162" s="45"/>
      <c r="D162" s="44"/>
      <c r="E162" s="44"/>
      <c r="F162" s="44"/>
      <c r="G162" s="44"/>
      <c r="H162" s="94"/>
      <c r="I162" s="94"/>
      <c r="L162" s="25"/>
    </row>
    <row r="163" spans="1:12" ht="15" customHeight="1">
      <c r="A163" s="29"/>
      <c r="B163" s="122" t="s">
        <v>465</v>
      </c>
      <c r="C163" s="122"/>
      <c r="D163" s="29"/>
      <c r="E163" s="32">
        <v>3</v>
      </c>
      <c r="F163" s="40">
        <v>3</v>
      </c>
      <c r="G163" s="33">
        <v>2</v>
      </c>
      <c r="H163" s="64"/>
      <c r="I163" s="64"/>
      <c r="K163" s="67"/>
      <c r="L163" s="67"/>
    </row>
    <row r="164" spans="1:9" ht="15" customHeight="1">
      <c r="A164" s="29"/>
      <c r="B164" s="122" t="s">
        <v>466</v>
      </c>
      <c r="C164" s="122"/>
      <c r="D164" s="29"/>
      <c r="E164" s="32">
        <v>3</v>
      </c>
      <c r="F164" s="40">
        <v>3</v>
      </c>
      <c r="G164" s="33">
        <v>3</v>
      </c>
      <c r="H164" s="64">
        <f>IF(H139-H140+H160-H161&lt;0,-(H139-H140+H160-H161),0)</f>
        <v>1480079</v>
      </c>
      <c r="I164" s="64">
        <f>IF(I139-I140+I160-I161&lt;0,-(I139-I140+I160-I161),0)</f>
        <v>4747210.210000001</v>
      </c>
    </row>
    <row r="165" spans="1:12" s="27" customFormat="1" ht="15" customHeight="1">
      <c r="A165" s="44"/>
      <c r="B165" s="45"/>
      <c r="C165" s="45"/>
      <c r="D165" s="44"/>
      <c r="E165" s="44"/>
      <c r="F165" s="44"/>
      <c r="G165" s="44"/>
      <c r="H165" s="94"/>
      <c r="I165" s="94"/>
      <c r="L165" s="25"/>
    </row>
    <row r="166" spans="1:9" ht="15" customHeight="1">
      <c r="A166" s="29"/>
      <c r="B166" s="120" t="s">
        <v>215</v>
      </c>
      <c r="C166" s="120"/>
      <c r="D166" s="29"/>
      <c r="E166" s="32">
        <v>3</v>
      </c>
      <c r="F166" s="40">
        <v>3</v>
      </c>
      <c r="G166" s="33">
        <v>4</v>
      </c>
      <c r="H166" s="92">
        <f>SUM(H167:H168)</f>
        <v>-1480079</v>
      </c>
      <c r="I166" s="92">
        <f>SUM(I167:I168)</f>
        <v>-4747210.210000001</v>
      </c>
    </row>
    <row r="167" spans="1:9" ht="15" customHeight="1">
      <c r="A167" s="29"/>
      <c r="B167" s="120" t="s">
        <v>216</v>
      </c>
      <c r="C167" s="120"/>
      <c r="D167" s="29"/>
      <c r="E167" s="32">
        <v>3</v>
      </c>
      <c r="F167" s="40">
        <v>3</v>
      </c>
      <c r="G167" s="33">
        <v>5</v>
      </c>
      <c r="H167" s="92">
        <f>H139-H140</f>
        <v>-1480079</v>
      </c>
      <c r="I167" s="92">
        <f>I139-I140</f>
        <v>-4747210.210000001</v>
      </c>
    </row>
    <row r="168" spans="1:9" ht="15" customHeight="1">
      <c r="A168" s="29"/>
      <c r="B168" s="120" t="s">
        <v>217</v>
      </c>
      <c r="C168" s="120"/>
      <c r="D168" s="29"/>
      <c r="E168" s="32">
        <v>3</v>
      </c>
      <c r="F168" s="40">
        <v>3</v>
      </c>
      <c r="G168" s="33">
        <v>6</v>
      </c>
      <c r="H168" s="92"/>
      <c r="I168" s="92"/>
    </row>
    <row r="169" spans="1:9" ht="15" customHeight="1">
      <c r="A169" s="29"/>
      <c r="B169" s="120" t="s">
        <v>218</v>
      </c>
      <c r="C169" s="120"/>
      <c r="D169" s="29"/>
      <c r="E169" s="32">
        <v>3</v>
      </c>
      <c r="F169" s="40">
        <v>3</v>
      </c>
      <c r="G169" s="33">
        <v>7</v>
      </c>
      <c r="H169" s="92">
        <f>SUM(H170:H171)</f>
        <v>-1480079</v>
      </c>
      <c r="I169" s="92">
        <f>SUM(I170:I171)</f>
        <v>-4747210.210000001</v>
      </c>
    </row>
    <row r="170" spans="1:9" ht="15" customHeight="1">
      <c r="A170" s="29"/>
      <c r="B170" s="120" t="s">
        <v>216</v>
      </c>
      <c r="C170" s="120"/>
      <c r="D170" s="29"/>
      <c r="E170" s="32">
        <v>3</v>
      </c>
      <c r="F170" s="40">
        <v>3</v>
      </c>
      <c r="G170" s="33">
        <v>8</v>
      </c>
      <c r="H170" s="92">
        <f>H139-H140</f>
        <v>-1480079</v>
      </c>
      <c r="I170" s="92">
        <f>I139-I140</f>
        <v>-4747210.210000001</v>
      </c>
    </row>
    <row r="171" spans="1:9" ht="15" customHeight="1">
      <c r="A171" s="29"/>
      <c r="B171" s="120" t="s">
        <v>217</v>
      </c>
      <c r="C171" s="120"/>
      <c r="D171" s="29"/>
      <c r="E171" s="32">
        <v>3</v>
      </c>
      <c r="F171" s="40">
        <v>3</v>
      </c>
      <c r="G171" s="33">
        <v>9</v>
      </c>
      <c r="H171" s="92"/>
      <c r="I171" s="92"/>
    </row>
    <row r="172" spans="1:14" ht="15" customHeight="1">
      <c r="A172" s="29"/>
      <c r="B172" s="120" t="s">
        <v>219</v>
      </c>
      <c r="C172" s="120"/>
      <c r="D172" s="29"/>
      <c r="E172" s="32">
        <v>3</v>
      </c>
      <c r="F172" s="40">
        <v>4</v>
      </c>
      <c r="G172" s="33">
        <v>0</v>
      </c>
      <c r="H172" s="92"/>
      <c r="I172" s="92"/>
      <c r="N172" s="67"/>
    </row>
    <row r="173" spans="1:9" ht="15" customHeight="1">
      <c r="A173" s="29"/>
      <c r="B173" s="120" t="s">
        <v>220</v>
      </c>
      <c r="C173" s="120"/>
      <c r="D173" s="29"/>
      <c r="E173" s="32">
        <v>3</v>
      </c>
      <c r="F173" s="40">
        <v>4</v>
      </c>
      <c r="G173" s="33">
        <v>1</v>
      </c>
      <c r="H173" s="92"/>
      <c r="I173" s="92"/>
    </row>
    <row r="174" spans="1:9" ht="15" customHeight="1">
      <c r="A174" s="29"/>
      <c r="B174" s="120" t="s">
        <v>221</v>
      </c>
      <c r="C174" s="120"/>
      <c r="D174" s="29"/>
      <c r="E174" s="32">
        <v>3</v>
      </c>
      <c r="F174" s="40">
        <v>4</v>
      </c>
      <c r="G174" s="33">
        <v>2</v>
      </c>
      <c r="H174" s="92"/>
      <c r="I174" s="92"/>
    </row>
    <row r="175" spans="1:9" s="27" customFormat="1" ht="15" customHeight="1">
      <c r="A175" s="44"/>
      <c r="B175" s="45"/>
      <c r="C175" s="45"/>
      <c r="D175" s="44"/>
      <c r="E175" s="44"/>
      <c r="F175" s="44"/>
      <c r="G175" s="44"/>
      <c r="H175" s="94"/>
      <c r="I175" s="94"/>
    </row>
    <row r="176" spans="1:9" ht="15" customHeight="1">
      <c r="A176" s="29"/>
      <c r="B176" s="120" t="s">
        <v>222</v>
      </c>
      <c r="C176" s="120"/>
      <c r="D176" s="29"/>
      <c r="E176" s="125"/>
      <c r="F176" s="126"/>
      <c r="G176" s="127"/>
      <c r="H176" s="92"/>
      <c r="I176" s="92"/>
    </row>
    <row r="177" spans="1:9" ht="15" customHeight="1">
      <c r="A177" s="29"/>
      <c r="B177" s="120" t="s">
        <v>223</v>
      </c>
      <c r="C177" s="120"/>
      <c r="D177" s="29"/>
      <c r="E177" s="32">
        <v>3</v>
      </c>
      <c r="F177" s="40">
        <v>4</v>
      </c>
      <c r="G177" s="33">
        <v>3</v>
      </c>
      <c r="H177" s="92">
        <v>685</v>
      </c>
      <c r="I177" s="92">
        <v>590</v>
      </c>
    </row>
    <row r="178" spans="1:9" ht="15" customHeight="1">
      <c r="A178" s="29"/>
      <c r="B178" s="120" t="s">
        <v>224</v>
      </c>
      <c r="C178" s="120"/>
      <c r="D178" s="29"/>
      <c r="E178" s="32">
        <v>3</v>
      </c>
      <c r="F178" s="40">
        <v>4</v>
      </c>
      <c r="G178" s="33">
        <v>4</v>
      </c>
      <c r="H178" s="92">
        <v>685</v>
      </c>
      <c r="I178" s="92">
        <v>638</v>
      </c>
    </row>
    <row r="180" spans="4:7" ht="15" customHeight="1">
      <c r="D180" s="121" t="s">
        <v>225</v>
      </c>
      <c r="E180" s="121"/>
      <c r="F180" s="121"/>
      <c r="G180" s="121"/>
    </row>
    <row r="181" spans="1:9" ht="15" customHeight="1">
      <c r="A181" s="121" t="s">
        <v>471</v>
      </c>
      <c r="B181" s="121"/>
      <c r="D181" s="121" t="s">
        <v>473</v>
      </c>
      <c r="E181" s="121"/>
      <c r="F181" s="121"/>
      <c r="G181" s="121"/>
      <c r="I181" s="95" t="s">
        <v>226</v>
      </c>
    </row>
    <row r="182" spans="1:9" ht="15" customHeight="1">
      <c r="A182" s="121" t="s">
        <v>612</v>
      </c>
      <c r="B182" s="121"/>
      <c r="D182" s="121" t="s">
        <v>472</v>
      </c>
      <c r="E182" s="121"/>
      <c r="F182" s="121"/>
      <c r="G182" s="121"/>
      <c r="H182" s="95"/>
      <c r="I182" s="95" t="s">
        <v>506</v>
      </c>
    </row>
  </sheetData>
  <sheetProtection/>
  <mergeCells count="194">
    <mergeCell ref="D182:G182"/>
    <mergeCell ref="E176:G176"/>
    <mergeCell ref="H121:H122"/>
    <mergeCell ref="I121:I122"/>
    <mergeCell ref="H119:H120"/>
    <mergeCell ref="I119:I120"/>
    <mergeCell ref="G119:G120"/>
    <mergeCell ref="B3:I3"/>
    <mergeCell ref="B4:I4"/>
    <mergeCell ref="B5:I5"/>
    <mergeCell ref="B6:I6"/>
    <mergeCell ref="B7:I7"/>
    <mergeCell ref="A9:I9"/>
    <mergeCell ref="A10:I10"/>
    <mergeCell ref="A12:A15"/>
    <mergeCell ref="B12:C15"/>
    <mergeCell ref="H12:I13"/>
    <mergeCell ref="B16:C16"/>
    <mergeCell ref="E16:G16"/>
    <mergeCell ref="D12:D15"/>
    <mergeCell ref="E12:G15"/>
    <mergeCell ref="B17:C17"/>
    <mergeCell ref="E17:G17"/>
    <mergeCell ref="B18:C18"/>
    <mergeCell ref="B19:C19"/>
    <mergeCell ref="B20:C20"/>
    <mergeCell ref="B21:C21"/>
    <mergeCell ref="E18:G18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5:C65"/>
    <mergeCell ref="B66:C66"/>
    <mergeCell ref="B67:C67"/>
    <mergeCell ref="B68:C68"/>
    <mergeCell ref="B69:C69"/>
    <mergeCell ref="B64:C64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A119:A120"/>
    <mergeCell ref="B119:C119"/>
    <mergeCell ref="D119:D120"/>
    <mergeCell ref="E119:E120"/>
    <mergeCell ref="F119:F120"/>
    <mergeCell ref="B120:C120"/>
    <mergeCell ref="A121:A122"/>
    <mergeCell ref="B121:C121"/>
    <mergeCell ref="D121:D122"/>
    <mergeCell ref="E121:E122"/>
    <mergeCell ref="F121:F122"/>
    <mergeCell ref="G121:G122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3:C163"/>
    <mergeCell ref="B164:C164"/>
    <mergeCell ref="B166:C166"/>
    <mergeCell ref="B167:C167"/>
    <mergeCell ref="A182:B182"/>
    <mergeCell ref="B172:C172"/>
    <mergeCell ref="B173:C173"/>
    <mergeCell ref="B174:C174"/>
    <mergeCell ref="B176:C176"/>
    <mergeCell ref="B177:C177"/>
    <mergeCell ref="B178:C178"/>
    <mergeCell ref="B168:C168"/>
    <mergeCell ref="B169:C169"/>
    <mergeCell ref="B170:C170"/>
    <mergeCell ref="B171:C171"/>
    <mergeCell ref="D180:G180"/>
    <mergeCell ref="D181:G181"/>
    <mergeCell ref="A181:B181"/>
  </mergeCells>
  <printOptions horizontalCentered="1"/>
  <pageMargins left="0.3937007874015748" right="0.3937007874015748" top="0.1968503937007874" bottom="0.1968503937007874" header="0" footer="0"/>
  <pageSetup horizontalDpi="300" verticalDpi="300" orientation="portrait" paperSize="9" scale="69" r:id="rId1"/>
  <ignoredErrors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="90" zoomScaleNormal="90" zoomScalePageLayoutView="0" workbookViewId="0" topLeftCell="A136">
      <selection activeCell="J31" sqref="J31"/>
    </sheetView>
  </sheetViews>
  <sheetFormatPr defaultColWidth="9.00390625" defaultRowHeight="15" customHeight="1"/>
  <cols>
    <col min="1" max="1" width="18.75390625" style="25" customWidth="1"/>
    <col min="2" max="2" width="60.75390625" style="25" customWidth="1"/>
    <col min="3" max="3" width="12.75390625" style="25" customWidth="1"/>
    <col min="4" max="5" width="2.75390625" style="25" customWidth="1"/>
    <col min="6" max="6" width="2.625" style="25" customWidth="1"/>
    <col min="7" max="8" width="15.75390625" style="86" customWidth="1"/>
    <col min="9" max="9" width="12.625" style="86" bestFit="1" customWidth="1"/>
    <col min="10" max="10" width="15.75390625" style="86" customWidth="1"/>
    <col min="11" max="11" width="11.875" style="25" bestFit="1" customWidth="1"/>
    <col min="12" max="16384" width="9.125" style="25" customWidth="1"/>
  </cols>
  <sheetData>
    <row r="1" ht="15" customHeight="1">
      <c r="J1" s="37" t="s">
        <v>32</v>
      </c>
    </row>
    <row r="2" spans="2:10" ht="15" customHeight="1">
      <c r="B2" s="19"/>
      <c r="J2" s="37" t="s">
        <v>64</v>
      </c>
    </row>
    <row r="3" spans="1:10" ht="15" customHeight="1">
      <c r="A3" s="49" t="s">
        <v>227</v>
      </c>
      <c r="B3" s="167" t="s">
        <v>425</v>
      </c>
      <c r="C3" s="167"/>
      <c r="D3" s="167"/>
      <c r="E3" s="167"/>
      <c r="F3" s="167"/>
      <c r="G3" s="167"/>
      <c r="H3" s="167"/>
      <c r="I3" s="167"/>
      <c r="J3" s="167"/>
    </row>
    <row r="4" spans="1:10" ht="15" customHeight="1">
      <c r="A4" s="49" t="s">
        <v>74</v>
      </c>
      <c r="B4" s="167" t="s">
        <v>426</v>
      </c>
      <c r="C4" s="167"/>
      <c r="D4" s="167"/>
      <c r="E4" s="167"/>
      <c r="F4" s="167"/>
      <c r="G4" s="167"/>
      <c r="H4" s="167"/>
      <c r="I4" s="167"/>
      <c r="J4" s="167"/>
    </row>
    <row r="5" spans="1:10" ht="15" customHeight="1">
      <c r="A5" s="49" t="s">
        <v>75</v>
      </c>
      <c r="B5" s="146" t="s">
        <v>507</v>
      </c>
      <c r="C5" s="146"/>
      <c r="D5" s="146"/>
      <c r="E5" s="146"/>
      <c r="F5" s="146"/>
      <c r="G5" s="146"/>
      <c r="H5" s="146"/>
      <c r="I5" s="146"/>
      <c r="J5" s="146"/>
    </row>
    <row r="6" spans="1:10" ht="15" customHeight="1">
      <c r="A6" s="49" t="s">
        <v>76</v>
      </c>
      <c r="B6" s="146" t="s">
        <v>468</v>
      </c>
      <c r="C6" s="146"/>
      <c r="D6" s="146"/>
      <c r="E6" s="146"/>
      <c r="F6" s="146"/>
      <c r="G6" s="146"/>
      <c r="H6" s="146"/>
      <c r="I6" s="146"/>
      <c r="J6" s="146"/>
    </row>
    <row r="7" spans="1:10" ht="15" customHeight="1">
      <c r="A7" s="49" t="s">
        <v>77</v>
      </c>
      <c r="B7" s="146" t="s">
        <v>468</v>
      </c>
      <c r="C7" s="146"/>
      <c r="D7" s="146"/>
      <c r="E7" s="146"/>
      <c r="F7" s="146"/>
      <c r="G7" s="146"/>
      <c r="H7" s="146"/>
      <c r="I7" s="146"/>
      <c r="J7" s="146"/>
    </row>
    <row r="9" spans="1:10" ht="15" customHeight="1">
      <c r="A9" s="168" t="s">
        <v>63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5" customHeight="1">
      <c r="A10" s="155" t="s">
        <v>614</v>
      </c>
      <c r="B10" s="155"/>
      <c r="C10" s="155"/>
      <c r="D10" s="155"/>
      <c r="E10" s="155"/>
      <c r="F10" s="155"/>
      <c r="G10" s="155"/>
      <c r="H10" s="155"/>
      <c r="I10" s="155"/>
      <c r="J10" s="155"/>
    </row>
    <row r="11" ht="15" customHeight="1">
      <c r="J11" s="95" t="s">
        <v>394</v>
      </c>
    </row>
    <row r="12" spans="1:10" ht="15" customHeight="1">
      <c r="A12" s="133" t="s">
        <v>26</v>
      </c>
      <c r="B12" s="136" t="s">
        <v>79</v>
      </c>
      <c r="C12" s="133" t="s">
        <v>80</v>
      </c>
      <c r="D12" s="136" t="s">
        <v>396</v>
      </c>
      <c r="E12" s="137"/>
      <c r="F12" s="138"/>
      <c r="G12" s="160" t="s">
        <v>497</v>
      </c>
      <c r="H12" s="161"/>
      <c r="I12" s="162"/>
      <c r="J12" s="132" t="s">
        <v>498</v>
      </c>
    </row>
    <row r="13" spans="1:10" ht="15" customHeight="1">
      <c r="A13" s="134"/>
      <c r="B13" s="139"/>
      <c r="C13" s="134"/>
      <c r="D13" s="139"/>
      <c r="E13" s="140"/>
      <c r="F13" s="141"/>
      <c r="G13" s="160"/>
      <c r="H13" s="161"/>
      <c r="I13" s="162"/>
      <c r="J13" s="132"/>
    </row>
    <row r="14" spans="1:10" ht="15" customHeight="1">
      <c r="A14" s="134"/>
      <c r="B14" s="139"/>
      <c r="C14" s="134"/>
      <c r="D14" s="139"/>
      <c r="E14" s="140"/>
      <c r="F14" s="141"/>
      <c r="G14" s="160"/>
      <c r="H14" s="161"/>
      <c r="I14" s="162"/>
      <c r="J14" s="132"/>
    </row>
    <row r="15" spans="1:10" ht="15" customHeight="1">
      <c r="A15" s="134"/>
      <c r="B15" s="139"/>
      <c r="C15" s="134"/>
      <c r="D15" s="139"/>
      <c r="E15" s="140"/>
      <c r="F15" s="141"/>
      <c r="G15" s="160"/>
      <c r="H15" s="161"/>
      <c r="I15" s="162"/>
      <c r="J15" s="132"/>
    </row>
    <row r="16" spans="1:10" ht="24" customHeight="1">
      <c r="A16" s="135"/>
      <c r="B16" s="142"/>
      <c r="C16" s="135"/>
      <c r="D16" s="142"/>
      <c r="E16" s="143"/>
      <c r="F16" s="144"/>
      <c r="G16" s="89" t="s">
        <v>229</v>
      </c>
      <c r="H16" s="89" t="s">
        <v>230</v>
      </c>
      <c r="I16" s="89" t="s">
        <v>231</v>
      </c>
      <c r="J16" s="132"/>
    </row>
    <row r="17" spans="1:10" s="19" customFormat="1" ht="15" customHeight="1">
      <c r="A17" s="38">
        <v>1</v>
      </c>
      <c r="B17" s="39">
        <v>2</v>
      </c>
      <c r="C17" s="39">
        <v>3</v>
      </c>
      <c r="D17" s="135">
        <v>4</v>
      </c>
      <c r="E17" s="135"/>
      <c r="F17" s="135"/>
      <c r="G17" s="89">
        <v>5</v>
      </c>
      <c r="H17" s="89">
        <v>6</v>
      </c>
      <c r="I17" s="89">
        <v>7</v>
      </c>
      <c r="J17" s="89">
        <v>8</v>
      </c>
    </row>
    <row r="18" spans="1:10" ht="15" customHeight="1">
      <c r="A18" s="29"/>
      <c r="B18" s="30" t="s">
        <v>65</v>
      </c>
      <c r="C18" s="29"/>
      <c r="D18" s="123"/>
      <c r="E18" s="123"/>
      <c r="F18" s="123"/>
      <c r="G18" s="90"/>
      <c r="H18" s="90"/>
      <c r="I18" s="90"/>
      <c r="J18" s="90"/>
    </row>
    <row r="19" spans="1:10" ht="30" customHeight="1">
      <c r="A19" s="29"/>
      <c r="B19" s="30" t="s">
        <v>474</v>
      </c>
      <c r="C19" s="29"/>
      <c r="D19" s="32">
        <v>0</v>
      </c>
      <c r="E19" s="40">
        <v>0</v>
      </c>
      <c r="F19" s="33">
        <v>1</v>
      </c>
      <c r="G19" s="64">
        <f>SUM(G20+G26+G32+G33+G38+G39+G48+G51)</f>
        <v>209828308</v>
      </c>
      <c r="H19" s="64">
        <f>SUM(H20+H26+H32+H33+H38+H39+H48+H51)</f>
        <v>102899105</v>
      </c>
      <c r="I19" s="64">
        <f>+G19-H19</f>
        <v>106929203</v>
      </c>
      <c r="J19" s="64">
        <f>SUM(J20+J26+J32+J33+J38+J39+J48+J51)</f>
        <v>104589327</v>
      </c>
    </row>
    <row r="20" spans="1:10" ht="15" customHeight="1">
      <c r="A20" s="46" t="s">
        <v>232</v>
      </c>
      <c r="B20" s="30" t="s">
        <v>475</v>
      </c>
      <c r="C20" s="29"/>
      <c r="D20" s="32">
        <v>0</v>
      </c>
      <c r="E20" s="40">
        <v>0</v>
      </c>
      <c r="F20" s="33">
        <v>2</v>
      </c>
      <c r="G20" s="64">
        <f>SUM(G21:G25)</f>
        <v>12069810</v>
      </c>
      <c r="H20" s="64">
        <f>SUM(H21:H25)</f>
        <v>9742412</v>
      </c>
      <c r="I20" s="64">
        <f aca="true" t="shared" si="0" ref="I20:I83">+G20-H20</f>
        <v>2327398</v>
      </c>
      <c r="J20" s="64">
        <f>SUM(J21:J25)</f>
        <v>1914891</v>
      </c>
    </row>
    <row r="21" spans="1:10" ht="15" customHeight="1">
      <c r="A21" s="46" t="s">
        <v>233</v>
      </c>
      <c r="B21" s="31" t="s">
        <v>234</v>
      </c>
      <c r="C21" s="29"/>
      <c r="D21" s="32">
        <v>0</v>
      </c>
      <c r="E21" s="40">
        <v>0</v>
      </c>
      <c r="F21" s="33">
        <v>3</v>
      </c>
      <c r="G21" s="92"/>
      <c r="H21" s="92"/>
      <c r="I21" s="64">
        <f t="shared" si="0"/>
        <v>0</v>
      </c>
      <c r="J21" s="92"/>
    </row>
    <row r="22" spans="1:10" ht="15" customHeight="1">
      <c r="A22" s="46" t="s">
        <v>235</v>
      </c>
      <c r="B22" s="31" t="s">
        <v>236</v>
      </c>
      <c r="C22" s="29"/>
      <c r="D22" s="32">
        <v>0</v>
      </c>
      <c r="E22" s="40">
        <v>0</v>
      </c>
      <c r="F22" s="33">
        <v>4</v>
      </c>
      <c r="G22" s="92">
        <v>7218207</v>
      </c>
      <c r="H22" s="92">
        <v>6629514</v>
      </c>
      <c r="I22" s="92">
        <f t="shared" si="0"/>
        <v>588693</v>
      </c>
      <c r="J22" s="92">
        <v>627066</v>
      </c>
    </row>
    <row r="23" spans="1:10" ht="15" customHeight="1">
      <c r="A23" s="46" t="s">
        <v>237</v>
      </c>
      <c r="B23" s="31" t="s">
        <v>238</v>
      </c>
      <c r="C23" s="29"/>
      <c r="D23" s="32">
        <v>0</v>
      </c>
      <c r="E23" s="40">
        <v>0</v>
      </c>
      <c r="F23" s="33">
        <v>5</v>
      </c>
      <c r="G23" s="92"/>
      <c r="H23" s="92"/>
      <c r="I23" s="92">
        <f t="shared" si="0"/>
        <v>0</v>
      </c>
      <c r="J23" s="92"/>
    </row>
    <row r="24" spans="1:10" ht="15" customHeight="1">
      <c r="A24" s="29" t="s">
        <v>239</v>
      </c>
      <c r="B24" s="31" t="s">
        <v>240</v>
      </c>
      <c r="C24" s="29"/>
      <c r="D24" s="32">
        <v>0</v>
      </c>
      <c r="E24" s="40">
        <v>0</v>
      </c>
      <c r="F24" s="33">
        <v>6</v>
      </c>
      <c r="G24" s="92">
        <v>4177267</v>
      </c>
      <c r="H24" s="92">
        <v>3112898</v>
      </c>
      <c r="I24" s="92">
        <f t="shared" si="0"/>
        <v>1064369</v>
      </c>
      <c r="J24" s="92">
        <v>1100717</v>
      </c>
    </row>
    <row r="25" spans="1:10" ht="15" customHeight="1">
      <c r="A25" s="29" t="s">
        <v>241</v>
      </c>
      <c r="B25" s="31" t="s">
        <v>242</v>
      </c>
      <c r="C25" s="29"/>
      <c r="D25" s="32">
        <v>0</v>
      </c>
      <c r="E25" s="40">
        <v>0</v>
      </c>
      <c r="F25" s="33">
        <v>7</v>
      </c>
      <c r="G25" s="92">
        <v>674336</v>
      </c>
      <c r="H25" s="92"/>
      <c r="I25" s="92">
        <f t="shared" si="0"/>
        <v>674336</v>
      </c>
      <c r="J25" s="92">
        <v>187108</v>
      </c>
    </row>
    <row r="26" spans="1:10" ht="15" customHeight="1">
      <c r="A26" s="46" t="s">
        <v>243</v>
      </c>
      <c r="B26" s="30" t="s">
        <v>476</v>
      </c>
      <c r="C26" s="29"/>
      <c r="D26" s="32">
        <v>0</v>
      </c>
      <c r="E26" s="40">
        <v>0</v>
      </c>
      <c r="F26" s="33">
        <v>8</v>
      </c>
      <c r="G26" s="64">
        <f>SUM(G27:G31)</f>
        <v>195827890</v>
      </c>
      <c r="H26" s="64">
        <f>SUM(H27:H31)</f>
        <v>92767184</v>
      </c>
      <c r="I26" s="64">
        <f t="shared" si="0"/>
        <v>103060706</v>
      </c>
      <c r="J26" s="64">
        <f>SUM(J27:J31)</f>
        <v>99457847</v>
      </c>
    </row>
    <row r="27" spans="1:10" ht="15" customHeight="1">
      <c r="A27" s="46" t="s">
        <v>244</v>
      </c>
      <c r="B27" s="31" t="s">
        <v>245</v>
      </c>
      <c r="C27" s="29"/>
      <c r="D27" s="32">
        <v>0</v>
      </c>
      <c r="E27" s="40">
        <v>0</v>
      </c>
      <c r="F27" s="33">
        <v>9</v>
      </c>
      <c r="G27" s="92">
        <v>2322522</v>
      </c>
      <c r="H27" s="92"/>
      <c r="I27" s="92">
        <f t="shared" si="0"/>
        <v>2322522</v>
      </c>
      <c r="J27" s="92">
        <v>2322522</v>
      </c>
    </row>
    <row r="28" spans="1:10" ht="15" customHeight="1">
      <c r="A28" s="46" t="s">
        <v>246</v>
      </c>
      <c r="B28" s="31" t="s">
        <v>247</v>
      </c>
      <c r="C28" s="29"/>
      <c r="D28" s="32">
        <v>0</v>
      </c>
      <c r="E28" s="40">
        <v>1</v>
      </c>
      <c r="F28" s="33">
        <v>0</v>
      </c>
      <c r="G28" s="92">
        <v>92509423</v>
      </c>
      <c r="H28" s="92">
        <v>47750524</v>
      </c>
      <c r="I28" s="92">
        <f t="shared" si="0"/>
        <v>44758899</v>
      </c>
      <c r="J28" s="92">
        <v>45564630</v>
      </c>
    </row>
    <row r="29" spans="1:10" ht="15" customHeight="1">
      <c r="A29" s="29" t="s">
        <v>248</v>
      </c>
      <c r="B29" s="31" t="s">
        <v>249</v>
      </c>
      <c r="C29" s="29"/>
      <c r="D29" s="32">
        <v>0</v>
      </c>
      <c r="E29" s="40">
        <v>1</v>
      </c>
      <c r="F29" s="33">
        <v>1</v>
      </c>
      <c r="G29" s="92">
        <v>70745330</v>
      </c>
      <c r="H29" s="92">
        <v>45016660</v>
      </c>
      <c r="I29" s="92">
        <f t="shared" si="0"/>
        <v>25728670</v>
      </c>
      <c r="J29" s="92">
        <v>26756545</v>
      </c>
    </row>
    <row r="30" spans="1:10" ht="15" customHeight="1">
      <c r="A30" s="46" t="s">
        <v>250</v>
      </c>
      <c r="B30" s="31" t="s">
        <v>251</v>
      </c>
      <c r="C30" s="29"/>
      <c r="D30" s="32">
        <v>0</v>
      </c>
      <c r="E30" s="40">
        <v>1</v>
      </c>
      <c r="F30" s="33">
        <v>2</v>
      </c>
      <c r="G30" s="92"/>
      <c r="H30" s="92"/>
      <c r="I30" s="92">
        <f t="shared" si="0"/>
        <v>0</v>
      </c>
      <c r="J30" s="92"/>
    </row>
    <row r="31" spans="1:10" ht="15" customHeight="1">
      <c r="A31" s="29" t="s">
        <v>252</v>
      </c>
      <c r="B31" s="31" t="s">
        <v>253</v>
      </c>
      <c r="C31" s="29"/>
      <c r="D31" s="32">
        <v>0</v>
      </c>
      <c r="E31" s="40">
        <v>1</v>
      </c>
      <c r="F31" s="33">
        <v>3</v>
      </c>
      <c r="G31" s="92">
        <v>30250615</v>
      </c>
      <c r="H31" s="92"/>
      <c r="I31" s="92">
        <f t="shared" si="0"/>
        <v>30250615</v>
      </c>
      <c r="J31" s="92">
        <v>24814150</v>
      </c>
    </row>
    <row r="32" spans="1:10" ht="15" customHeight="1">
      <c r="A32" s="46" t="s">
        <v>254</v>
      </c>
      <c r="B32" s="30" t="s">
        <v>255</v>
      </c>
      <c r="C32" s="29"/>
      <c r="D32" s="32">
        <v>0</v>
      </c>
      <c r="E32" s="40">
        <v>1</v>
      </c>
      <c r="F32" s="33">
        <v>4</v>
      </c>
      <c r="G32" s="92"/>
      <c r="H32" s="92"/>
      <c r="I32" s="92">
        <f t="shared" si="0"/>
        <v>0</v>
      </c>
      <c r="J32" s="92"/>
    </row>
    <row r="33" spans="1:10" ht="15" customHeight="1">
      <c r="A33" s="46" t="s">
        <v>256</v>
      </c>
      <c r="B33" s="30" t="s">
        <v>477</v>
      </c>
      <c r="C33" s="29"/>
      <c r="D33" s="32">
        <v>0</v>
      </c>
      <c r="E33" s="40">
        <v>1</v>
      </c>
      <c r="F33" s="33">
        <v>5</v>
      </c>
      <c r="G33" s="92"/>
      <c r="H33" s="92"/>
      <c r="I33" s="92">
        <f t="shared" si="0"/>
        <v>0</v>
      </c>
      <c r="J33" s="92"/>
    </row>
    <row r="34" spans="1:10" ht="15" customHeight="1">
      <c r="A34" s="46" t="s">
        <v>257</v>
      </c>
      <c r="B34" s="31" t="s">
        <v>258</v>
      </c>
      <c r="C34" s="29"/>
      <c r="D34" s="32">
        <v>0</v>
      </c>
      <c r="E34" s="40">
        <v>1</v>
      </c>
      <c r="F34" s="33">
        <v>6</v>
      </c>
      <c r="G34" s="92"/>
      <c r="H34" s="92"/>
      <c r="I34" s="92">
        <f t="shared" si="0"/>
        <v>0</v>
      </c>
      <c r="J34" s="92"/>
    </row>
    <row r="35" spans="1:10" ht="15" customHeight="1">
      <c r="A35" s="46" t="s">
        <v>259</v>
      </c>
      <c r="B35" s="31" t="s">
        <v>260</v>
      </c>
      <c r="C35" s="29"/>
      <c r="D35" s="32">
        <v>0</v>
      </c>
      <c r="E35" s="40">
        <v>1</v>
      </c>
      <c r="F35" s="33">
        <v>7</v>
      </c>
      <c r="G35" s="92"/>
      <c r="H35" s="92"/>
      <c r="I35" s="92">
        <f t="shared" si="0"/>
        <v>0</v>
      </c>
      <c r="J35" s="92"/>
    </row>
    <row r="36" spans="1:10" ht="15" customHeight="1">
      <c r="A36" s="46" t="s">
        <v>261</v>
      </c>
      <c r="B36" s="31" t="s">
        <v>262</v>
      </c>
      <c r="C36" s="29"/>
      <c r="D36" s="32">
        <v>0</v>
      </c>
      <c r="E36" s="40">
        <v>1</v>
      </c>
      <c r="F36" s="33">
        <v>8</v>
      </c>
      <c r="G36" s="92"/>
      <c r="H36" s="92"/>
      <c r="I36" s="92">
        <f t="shared" si="0"/>
        <v>0</v>
      </c>
      <c r="J36" s="92"/>
    </row>
    <row r="37" spans="1:10" ht="15" customHeight="1">
      <c r="A37" s="29" t="s">
        <v>263</v>
      </c>
      <c r="B37" s="31" t="s">
        <v>264</v>
      </c>
      <c r="C37" s="29"/>
      <c r="D37" s="32">
        <v>0</v>
      </c>
      <c r="E37" s="40">
        <v>1</v>
      </c>
      <c r="F37" s="33">
        <v>9</v>
      </c>
      <c r="G37" s="92"/>
      <c r="H37" s="92"/>
      <c r="I37" s="92">
        <f t="shared" si="0"/>
        <v>0</v>
      </c>
      <c r="J37" s="92"/>
    </row>
    <row r="38" spans="1:10" ht="15" customHeight="1">
      <c r="A38" s="46" t="s">
        <v>265</v>
      </c>
      <c r="B38" s="30" t="s">
        <v>266</v>
      </c>
      <c r="C38" s="29"/>
      <c r="D38" s="32">
        <v>0</v>
      </c>
      <c r="E38" s="40">
        <v>2</v>
      </c>
      <c r="F38" s="33">
        <v>0</v>
      </c>
      <c r="G38" s="64">
        <v>851098</v>
      </c>
      <c r="H38" s="92"/>
      <c r="I38" s="64">
        <f t="shared" si="0"/>
        <v>851098</v>
      </c>
      <c r="J38" s="64">
        <v>838686</v>
      </c>
    </row>
    <row r="39" spans="1:10" ht="15" customHeight="1">
      <c r="A39" s="46" t="s">
        <v>267</v>
      </c>
      <c r="B39" s="30" t="s">
        <v>478</v>
      </c>
      <c r="C39" s="29"/>
      <c r="D39" s="32">
        <v>0</v>
      </c>
      <c r="E39" s="40">
        <v>2</v>
      </c>
      <c r="F39" s="33">
        <v>1</v>
      </c>
      <c r="G39" s="64">
        <f>SUM(G40:G47)</f>
        <v>687497</v>
      </c>
      <c r="H39" s="64">
        <f>SUM(H40:H47)</f>
        <v>259369</v>
      </c>
      <c r="I39" s="64">
        <f t="shared" si="0"/>
        <v>428128</v>
      </c>
      <c r="J39" s="64">
        <f>SUM(J40:J47)</f>
        <v>2083661</v>
      </c>
    </row>
    <row r="40" spans="1:10" ht="15" customHeight="1">
      <c r="A40" s="46" t="s">
        <v>268</v>
      </c>
      <c r="B40" s="31" t="s">
        <v>269</v>
      </c>
      <c r="C40" s="29"/>
      <c r="D40" s="32">
        <v>0</v>
      </c>
      <c r="E40" s="40">
        <v>2</v>
      </c>
      <c r="F40" s="33">
        <v>2</v>
      </c>
      <c r="G40" s="92">
        <v>86891</v>
      </c>
      <c r="H40" s="92"/>
      <c r="I40" s="92">
        <f t="shared" si="0"/>
        <v>86891</v>
      </c>
      <c r="J40" s="92">
        <v>86891</v>
      </c>
    </row>
    <row r="41" spans="1:10" ht="15" customHeight="1">
      <c r="A41" s="46" t="s">
        <v>270</v>
      </c>
      <c r="B41" s="31" t="s">
        <v>271</v>
      </c>
      <c r="C41" s="29"/>
      <c r="D41" s="32">
        <v>0</v>
      </c>
      <c r="E41" s="40">
        <v>2</v>
      </c>
      <c r="F41" s="33">
        <v>3</v>
      </c>
      <c r="G41" s="92">
        <v>1092</v>
      </c>
      <c r="H41" s="92"/>
      <c r="I41" s="92">
        <f t="shared" si="0"/>
        <v>1092</v>
      </c>
      <c r="J41" s="92">
        <v>1092</v>
      </c>
    </row>
    <row r="42" spans="1:10" ht="15" customHeight="1">
      <c r="A42" s="46" t="s">
        <v>272</v>
      </c>
      <c r="B42" s="31" t="s">
        <v>273</v>
      </c>
      <c r="C42" s="29"/>
      <c r="D42" s="32">
        <v>0</v>
      </c>
      <c r="E42" s="40">
        <v>2</v>
      </c>
      <c r="F42" s="33">
        <v>4</v>
      </c>
      <c r="G42" s="92"/>
      <c r="H42" s="92"/>
      <c r="I42" s="92">
        <f t="shared" si="0"/>
        <v>0</v>
      </c>
      <c r="J42" s="92"/>
    </row>
    <row r="43" spans="1:10" ht="15" customHeight="1">
      <c r="A43" s="46" t="s">
        <v>274</v>
      </c>
      <c r="B43" s="31" t="s">
        <v>275</v>
      </c>
      <c r="C43" s="29"/>
      <c r="D43" s="32">
        <v>0</v>
      </c>
      <c r="E43" s="40">
        <v>2</v>
      </c>
      <c r="F43" s="33">
        <v>5</v>
      </c>
      <c r="G43" s="92"/>
      <c r="H43" s="92"/>
      <c r="I43" s="92">
        <f t="shared" si="0"/>
        <v>0</v>
      </c>
      <c r="J43" s="92"/>
    </row>
    <row r="44" spans="1:10" ht="15" customHeight="1">
      <c r="A44" s="46" t="s">
        <v>276</v>
      </c>
      <c r="B44" s="31" t="s">
        <v>277</v>
      </c>
      <c r="C44" s="29"/>
      <c r="D44" s="32">
        <v>0</v>
      </c>
      <c r="E44" s="40">
        <v>2</v>
      </c>
      <c r="F44" s="33">
        <v>6</v>
      </c>
      <c r="G44" s="92"/>
      <c r="H44" s="92"/>
      <c r="I44" s="92">
        <f t="shared" si="0"/>
        <v>0</v>
      </c>
      <c r="J44" s="92"/>
    </row>
    <row r="45" spans="1:10" ht="15" customHeight="1">
      <c r="A45" s="46" t="s">
        <v>278</v>
      </c>
      <c r="B45" s="31" t="s">
        <v>279</v>
      </c>
      <c r="C45" s="29"/>
      <c r="D45" s="32">
        <v>0</v>
      </c>
      <c r="E45" s="40">
        <v>2</v>
      </c>
      <c r="F45" s="33">
        <v>7</v>
      </c>
      <c r="G45" s="92"/>
      <c r="H45" s="92"/>
      <c r="I45" s="92">
        <f t="shared" si="0"/>
        <v>0</v>
      </c>
      <c r="J45" s="92"/>
    </row>
    <row r="46" spans="1:10" ht="15" customHeight="1">
      <c r="A46" s="46" t="s">
        <v>280</v>
      </c>
      <c r="B46" s="31" t="s">
        <v>281</v>
      </c>
      <c r="C46" s="29"/>
      <c r="D46" s="32">
        <v>0</v>
      </c>
      <c r="E46" s="40">
        <v>2</v>
      </c>
      <c r="F46" s="33">
        <v>8</v>
      </c>
      <c r="G46" s="92"/>
      <c r="H46" s="92"/>
      <c r="I46" s="92">
        <f t="shared" si="0"/>
        <v>0</v>
      </c>
      <c r="J46" s="92"/>
    </row>
    <row r="47" spans="1:10" ht="15" customHeight="1">
      <c r="A47" s="46" t="s">
        <v>282</v>
      </c>
      <c r="B47" s="31" t="s">
        <v>283</v>
      </c>
      <c r="C47" s="29"/>
      <c r="D47" s="32">
        <v>0</v>
      </c>
      <c r="E47" s="40">
        <v>2</v>
      </c>
      <c r="F47" s="33">
        <v>9</v>
      </c>
      <c r="G47" s="92">
        <v>599514</v>
      </c>
      <c r="H47" s="92">
        <v>259369</v>
      </c>
      <c r="I47" s="92">
        <f t="shared" si="0"/>
        <v>340145</v>
      </c>
      <c r="J47" s="92">
        <v>1995678</v>
      </c>
    </row>
    <row r="48" spans="1:10" ht="15" customHeight="1">
      <c r="A48" s="46" t="s">
        <v>284</v>
      </c>
      <c r="B48" s="30" t="s">
        <v>479</v>
      </c>
      <c r="C48" s="29"/>
      <c r="D48" s="32">
        <v>0</v>
      </c>
      <c r="E48" s="40">
        <v>3</v>
      </c>
      <c r="F48" s="33">
        <v>0</v>
      </c>
      <c r="G48" s="64">
        <f>SUM(G49:G50)</f>
        <v>130140</v>
      </c>
      <c r="H48" s="64">
        <f>SUM(H49:H50)</f>
        <v>130140</v>
      </c>
      <c r="I48" s="64">
        <f t="shared" si="0"/>
        <v>0</v>
      </c>
      <c r="J48" s="64">
        <f>SUM(J49:J50)</f>
        <v>0</v>
      </c>
    </row>
    <row r="49" spans="1:10" ht="15" customHeight="1">
      <c r="A49" s="46" t="s">
        <v>285</v>
      </c>
      <c r="B49" s="31" t="s">
        <v>286</v>
      </c>
      <c r="C49" s="29"/>
      <c r="D49" s="32">
        <v>0</v>
      </c>
      <c r="E49" s="40">
        <v>3</v>
      </c>
      <c r="F49" s="33">
        <v>1</v>
      </c>
      <c r="G49" s="92"/>
      <c r="H49" s="92"/>
      <c r="I49" s="64">
        <f t="shared" si="0"/>
        <v>0</v>
      </c>
      <c r="J49" s="92"/>
    </row>
    <row r="50" spans="1:10" ht="15" customHeight="1">
      <c r="A50" s="29" t="s">
        <v>287</v>
      </c>
      <c r="B50" s="31" t="s">
        <v>288</v>
      </c>
      <c r="C50" s="29"/>
      <c r="D50" s="32">
        <v>0</v>
      </c>
      <c r="E50" s="40">
        <v>3</v>
      </c>
      <c r="F50" s="33">
        <v>2</v>
      </c>
      <c r="G50" s="92">
        <v>130140</v>
      </c>
      <c r="H50" s="92">
        <v>130140</v>
      </c>
      <c r="I50" s="92">
        <f t="shared" si="0"/>
        <v>0</v>
      </c>
      <c r="J50" s="92"/>
    </row>
    <row r="51" spans="1:10" ht="15" customHeight="1">
      <c r="A51" s="29" t="s">
        <v>289</v>
      </c>
      <c r="B51" s="30" t="s">
        <v>480</v>
      </c>
      <c r="C51" s="29"/>
      <c r="D51" s="32">
        <v>0</v>
      </c>
      <c r="E51" s="40">
        <v>3</v>
      </c>
      <c r="F51" s="33">
        <v>3</v>
      </c>
      <c r="G51" s="64">
        <v>261873</v>
      </c>
      <c r="H51" s="92"/>
      <c r="I51" s="64">
        <f t="shared" si="0"/>
        <v>261873</v>
      </c>
      <c r="J51" s="64">
        <v>294242</v>
      </c>
    </row>
    <row r="52" spans="1:10" ht="15" customHeight="1">
      <c r="A52" s="46" t="s">
        <v>290</v>
      </c>
      <c r="B52" s="30" t="s">
        <v>291</v>
      </c>
      <c r="C52" s="29"/>
      <c r="D52" s="32">
        <v>0</v>
      </c>
      <c r="E52" s="40">
        <v>3</v>
      </c>
      <c r="F52" s="33">
        <v>4</v>
      </c>
      <c r="G52" s="92"/>
      <c r="H52" s="92"/>
      <c r="I52" s="92">
        <f t="shared" si="0"/>
        <v>0</v>
      </c>
      <c r="J52" s="92"/>
    </row>
    <row r="53" spans="1:10" ht="15" customHeight="1">
      <c r="A53" s="29"/>
      <c r="B53" s="30" t="s">
        <v>481</v>
      </c>
      <c r="C53" s="29"/>
      <c r="D53" s="32">
        <v>0</v>
      </c>
      <c r="E53" s="40">
        <v>3</v>
      </c>
      <c r="F53" s="33">
        <v>5</v>
      </c>
      <c r="G53" s="64">
        <f>SUM(G54+G61)</f>
        <v>97707382</v>
      </c>
      <c r="H53" s="64">
        <f>H54+H61</f>
        <v>8743422</v>
      </c>
      <c r="I53" s="64">
        <f t="shared" si="0"/>
        <v>88963960</v>
      </c>
      <c r="J53" s="64">
        <f>SUM(J54+J61)</f>
        <v>93277782</v>
      </c>
    </row>
    <row r="54" spans="1:10" ht="15" customHeight="1">
      <c r="A54" s="29" t="s">
        <v>292</v>
      </c>
      <c r="B54" s="30" t="s">
        <v>482</v>
      </c>
      <c r="C54" s="29"/>
      <c r="D54" s="32">
        <v>0</v>
      </c>
      <c r="E54" s="40">
        <v>3</v>
      </c>
      <c r="F54" s="33">
        <v>6</v>
      </c>
      <c r="G54" s="64">
        <f>SUM(G55:G60)</f>
        <v>23364989</v>
      </c>
      <c r="H54" s="92"/>
      <c r="I54" s="64">
        <f t="shared" si="0"/>
        <v>23364989</v>
      </c>
      <c r="J54" s="64">
        <f>SUM(J55:J60)</f>
        <v>21618048</v>
      </c>
    </row>
    <row r="55" spans="1:10" ht="15" customHeight="1">
      <c r="A55" s="29">
        <v>10</v>
      </c>
      <c r="B55" s="31" t="s">
        <v>293</v>
      </c>
      <c r="C55" s="29"/>
      <c r="D55" s="32">
        <v>0</v>
      </c>
      <c r="E55" s="40">
        <v>3</v>
      </c>
      <c r="F55" s="33">
        <v>7</v>
      </c>
      <c r="G55" s="92">
        <v>7764054</v>
      </c>
      <c r="H55" s="92"/>
      <c r="I55" s="92">
        <f t="shared" si="0"/>
        <v>7764054</v>
      </c>
      <c r="J55" s="92">
        <v>8457882</v>
      </c>
    </row>
    <row r="56" spans="1:10" ht="15" customHeight="1">
      <c r="A56" s="29">
        <v>11</v>
      </c>
      <c r="B56" s="31" t="s">
        <v>294</v>
      </c>
      <c r="C56" s="29"/>
      <c r="D56" s="32">
        <v>0</v>
      </c>
      <c r="E56" s="40">
        <v>3</v>
      </c>
      <c r="F56" s="33">
        <v>8</v>
      </c>
      <c r="G56" s="92">
        <v>1416010</v>
      </c>
      <c r="H56" s="92"/>
      <c r="I56" s="92">
        <f t="shared" si="0"/>
        <v>1416010</v>
      </c>
      <c r="J56" s="92">
        <v>1172432</v>
      </c>
    </row>
    <row r="57" spans="1:10" ht="15" customHeight="1">
      <c r="A57" s="29">
        <v>12</v>
      </c>
      <c r="B57" s="31" t="s">
        <v>295</v>
      </c>
      <c r="C57" s="29"/>
      <c r="D57" s="32">
        <v>0</v>
      </c>
      <c r="E57" s="40">
        <v>3</v>
      </c>
      <c r="F57" s="33">
        <v>9</v>
      </c>
      <c r="G57" s="92">
        <v>10880292</v>
      </c>
      <c r="H57" s="92"/>
      <c r="I57" s="92">
        <f t="shared" si="0"/>
        <v>10880292</v>
      </c>
      <c r="J57" s="92">
        <v>9282562</v>
      </c>
    </row>
    <row r="58" spans="1:10" ht="15" customHeight="1">
      <c r="A58" s="29">
        <v>13</v>
      </c>
      <c r="B58" s="31" t="s">
        <v>296</v>
      </c>
      <c r="C58" s="29"/>
      <c r="D58" s="32">
        <v>0</v>
      </c>
      <c r="E58" s="40">
        <v>4</v>
      </c>
      <c r="F58" s="33">
        <v>0</v>
      </c>
      <c r="G58" s="92">
        <v>2680918</v>
      </c>
      <c r="H58" s="92"/>
      <c r="I58" s="92">
        <f t="shared" si="0"/>
        <v>2680918</v>
      </c>
      <c r="J58" s="92">
        <v>2425327</v>
      </c>
    </row>
    <row r="59" spans="1:10" ht="15" customHeight="1">
      <c r="A59" s="29">
        <v>14</v>
      </c>
      <c r="B59" s="31" t="s">
        <v>297</v>
      </c>
      <c r="C59" s="29"/>
      <c r="D59" s="32">
        <v>0</v>
      </c>
      <c r="E59" s="40">
        <v>4</v>
      </c>
      <c r="F59" s="33">
        <v>1</v>
      </c>
      <c r="G59" s="92"/>
      <c r="H59" s="92"/>
      <c r="I59" s="92">
        <f t="shared" si="0"/>
        <v>0</v>
      </c>
      <c r="J59" s="92"/>
    </row>
    <row r="60" spans="1:10" ht="15" customHeight="1">
      <c r="A60" s="29">
        <v>15</v>
      </c>
      <c r="B60" s="31" t="s">
        <v>298</v>
      </c>
      <c r="C60" s="29"/>
      <c r="D60" s="32">
        <v>0</v>
      </c>
      <c r="E60" s="40">
        <v>4</v>
      </c>
      <c r="F60" s="33">
        <v>2</v>
      </c>
      <c r="G60" s="92">
        <v>623715</v>
      </c>
      <c r="H60" s="92"/>
      <c r="I60" s="92">
        <f t="shared" si="0"/>
        <v>623715</v>
      </c>
      <c r="J60" s="92">
        <v>279845</v>
      </c>
    </row>
    <row r="61" spans="1:10" ht="30" customHeight="1">
      <c r="A61" s="29"/>
      <c r="B61" s="30" t="s">
        <v>483</v>
      </c>
      <c r="C61" s="29"/>
      <c r="D61" s="32">
        <v>0</v>
      </c>
      <c r="E61" s="40">
        <v>4</v>
      </c>
      <c r="F61" s="33">
        <v>3</v>
      </c>
      <c r="G61" s="64">
        <f>SUM(G62+G65+G71+G79+G80)</f>
        <v>74342393</v>
      </c>
      <c r="H61" s="64">
        <f>SUM(H62+H65+H71+H79+H80)</f>
        <v>8743422</v>
      </c>
      <c r="I61" s="64">
        <f t="shared" si="0"/>
        <v>65598971</v>
      </c>
      <c r="J61" s="64">
        <f>SUM(J62+J65+J71+J79+J80)</f>
        <v>71659734</v>
      </c>
    </row>
    <row r="62" spans="1:10" ht="15" customHeight="1">
      <c r="A62" s="29">
        <v>20</v>
      </c>
      <c r="B62" s="31" t="s">
        <v>299</v>
      </c>
      <c r="C62" s="29"/>
      <c r="D62" s="32">
        <v>0</v>
      </c>
      <c r="E62" s="40">
        <v>4</v>
      </c>
      <c r="F62" s="33">
        <v>4</v>
      </c>
      <c r="G62" s="92">
        <f>SUM(G63:G64)</f>
        <v>5056075</v>
      </c>
      <c r="H62" s="92"/>
      <c r="I62" s="92">
        <f t="shared" si="0"/>
        <v>5056075</v>
      </c>
      <c r="J62" s="92">
        <f>SUM(J63:J64)</f>
        <v>4241178</v>
      </c>
    </row>
    <row r="63" spans="1:10" ht="15" customHeight="1">
      <c r="A63" s="26" t="s">
        <v>300</v>
      </c>
      <c r="B63" s="31" t="s">
        <v>301</v>
      </c>
      <c r="C63" s="29"/>
      <c r="D63" s="32">
        <v>0</v>
      </c>
      <c r="E63" s="40">
        <v>4</v>
      </c>
      <c r="F63" s="33">
        <v>5</v>
      </c>
      <c r="G63" s="92">
        <v>5056075</v>
      </c>
      <c r="H63" s="92"/>
      <c r="I63" s="92">
        <f t="shared" si="0"/>
        <v>5056075</v>
      </c>
      <c r="J63" s="92">
        <v>4241178</v>
      </c>
    </row>
    <row r="64" spans="1:10" ht="15" customHeight="1">
      <c r="A64" s="29">
        <v>207</v>
      </c>
      <c r="B64" s="31" t="s">
        <v>302</v>
      </c>
      <c r="C64" s="29"/>
      <c r="D64" s="32">
        <v>0</v>
      </c>
      <c r="E64" s="40">
        <v>4</v>
      </c>
      <c r="F64" s="33">
        <v>6</v>
      </c>
      <c r="G64" s="92"/>
      <c r="H64" s="92"/>
      <c r="I64" s="92">
        <f t="shared" si="0"/>
        <v>0</v>
      </c>
      <c r="J64" s="92"/>
    </row>
    <row r="65" spans="1:10" ht="15" customHeight="1">
      <c r="A65" s="29" t="s">
        <v>303</v>
      </c>
      <c r="B65" s="31" t="s">
        <v>304</v>
      </c>
      <c r="C65" s="29"/>
      <c r="D65" s="32">
        <v>0</v>
      </c>
      <c r="E65" s="40">
        <v>4</v>
      </c>
      <c r="F65" s="33">
        <v>7</v>
      </c>
      <c r="G65" s="64">
        <f>SUM(G66:G70)</f>
        <v>63467043</v>
      </c>
      <c r="H65" s="64">
        <f>SUM(H66:H70)</f>
        <v>8693422</v>
      </c>
      <c r="I65" s="64">
        <f t="shared" si="0"/>
        <v>54773621</v>
      </c>
      <c r="J65" s="64">
        <f>SUM(J66:J70)</f>
        <v>63544619</v>
      </c>
    </row>
    <row r="66" spans="1:10" ht="15" customHeight="1">
      <c r="A66" s="29">
        <v>210</v>
      </c>
      <c r="B66" s="31" t="s">
        <v>305</v>
      </c>
      <c r="C66" s="29"/>
      <c r="D66" s="32">
        <v>0</v>
      </c>
      <c r="E66" s="40">
        <v>4</v>
      </c>
      <c r="F66" s="33">
        <v>8</v>
      </c>
      <c r="G66" s="92"/>
      <c r="H66" s="92"/>
      <c r="I66" s="92">
        <f t="shared" si="0"/>
        <v>0</v>
      </c>
      <c r="J66" s="92"/>
    </row>
    <row r="67" spans="1:10" ht="15" customHeight="1">
      <c r="A67" s="29">
        <v>211</v>
      </c>
      <c r="B67" s="31" t="s">
        <v>306</v>
      </c>
      <c r="C67" s="29"/>
      <c r="D67" s="32">
        <v>0</v>
      </c>
      <c r="E67" s="40">
        <v>4</v>
      </c>
      <c r="F67" s="33">
        <v>9</v>
      </c>
      <c r="G67" s="92">
        <v>24986841</v>
      </c>
      <c r="H67" s="92">
        <v>2682623</v>
      </c>
      <c r="I67" s="92">
        <f t="shared" si="0"/>
        <v>22304218</v>
      </c>
      <c r="J67" s="92">
        <v>21487219</v>
      </c>
    </row>
    <row r="68" spans="1:10" ht="15" customHeight="1">
      <c r="A68" s="29">
        <v>212</v>
      </c>
      <c r="B68" s="31" t="s">
        <v>307</v>
      </c>
      <c r="C68" s="29"/>
      <c r="D68" s="32">
        <v>0</v>
      </c>
      <c r="E68" s="40">
        <v>5</v>
      </c>
      <c r="F68" s="33">
        <v>0</v>
      </c>
      <c r="G68" s="92">
        <v>36523038</v>
      </c>
      <c r="H68" s="92">
        <v>5755475</v>
      </c>
      <c r="I68" s="92">
        <f t="shared" si="0"/>
        <v>30767563</v>
      </c>
      <c r="J68" s="92">
        <v>40351385</v>
      </c>
    </row>
    <row r="69" spans="1:10" ht="15" customHeight="1">
      <c r="A69" s="29">
        <v>22</v>
      </c>
      <c r="B69" s="31" t="s">
        <v>308</v>
      </c>
      <c r="C69" s="29"/>
      <c r="D69" s="32">
        <v>0</v>
      </c>
      <c r="E69" s="40">
        <v>5</v>
      </c>
      <c r="F69" s="33">
        <v>1</v>
      </c>
      <c r="G69" s="92"/>
      <c r="H69" s="92"/>
      <c r="I69" s="92">
        <f t="shared" si="0"/>
        <v>0</v>
      </c>
      <c r="J69" s="92"/>
    </row>
    <row r="70" spans="1:10" ht="15" customHeight="1">
      <c r="A70" s="29">
        <v>23</v>
      </c>
      <c r="B70" s="31" t="s">
        <v>309</v>
      </c>
      <c r="C70" s="29"/>
      <c r="D70" s="32">
        <v>0</v>
      </c>
      <c r="E70" s="40">
        <v>5</v>
      </c>
      <c r="F70" s="33">
        <v>2</v>
      </c>
      <c r="G70" s="92">
        <v>1957164</v>
      </c>
      <c r="H70" s="92">
        <v>255324</v>
      </c>
      <c r="I70" s="92">
        <f t="shared" si="0"/>
        <v>1701840</v>
      </c>
      <c r="J70" s="92">
        <v>1706015</v>
      </c>
    </row>
    <row r="71" spans="1:10" ht="15" customHeight="1">
      <c r="A71" s="29">
        <v>24</v>
      </c>
      <c r="B71" s="31" t="s">
        <v>310</v>
      </c>
      <c r="C71" s="29"/>
      <c r="D71" s="32">
        <v>0</v>
      </c>
      <c r="E71" s="40">
        <v>5</v>
      </c>
      <c r="F71" s="33">
        <v>3</v>
      </c>
      <c r="G71" s="92">
        <f>SUM(G72:G78)</f>
        <v>1868887</v>
      </c>
      <c r="H71" s="92">
        <f>SUM(H72:H78)</f>
        <v>50000</v>
      </c>
      <c r="I71" s="92">
        <f t="shared" si="0"/>
        <v>1818887</v>
      </c>
      <c r="J71" s="92">
        <f>SUM(J72:J78)</f>
        <v>178451</v>
      </c>
    </row>
    <row r="72" spans="1:10" ht="15" customHeight="1">
      <c r="A72" s="29">
        <v>240</v>
      </c>
      <c r="B72" s="31" t="s">
        <v>311</v>
      </c>
      <c r="C72" s="29"/>
      <c r="D72" s="32">
        <v>0</v>
      </c>
      <c r="E72" s="40">
        <v>5</v>
      </c>
      <c r="F72" s="33">
        <v>4</v>
      </c>
      <c r="G72" s="92"/>
      <c r="H72" s="92"/>
      <c r="I72" s="92">
        <f t="shared" si="0"/>
        <v>0</v>
      </c>
      <c r="J72" s="92"/>
    </row>
    <row r="73" spans="1:10" ht="15" customHeight="1">
      <c r="A73" s="29">
        <v>241</v>
      </c>
      <c r="B73" s="31" t="s">
        <v>312</v>
      </c>
      <c r="C73" s="29"/>
      <c r="D73" s="32">
        <v>0</v>
      </c>
      <c r="E73" s="40">
        <v>5</v>
      </c>
      <c r="F73" s="33">
        <v>5</v>
      </c>
      <c r="G73" s="92">
        <v>50000</v>
      </c>
      <c r="H73" s="92">
        <v>50000</v>
      </c>
      <c r="I73" s="92">
        <f t="shared" si="0"/>
        <v>0</v>
      </c>
      <c r="J73" s="92"/>
    </row>
    <row r="74" spans="1:10" ht="15" customHeight="1">
      <c r="A74" s="29">
        <v>242</v>
      </c>
      <c r="B74" s="31" t="s">
        <v>313</v>
      </c>
      <c r="C74" s="29"/>
      <c r="D74" s="32">
        <v>0</v>
      </c>
      <c r="E74" s="40">
        <v>5</v>
      </c>
      <c r="F74" s="33">
        <v>6</v>
      </c>
      <c r="G74" s="92"/>
      <c r="H74" s="92"/>
      <c r="I74" s="92">
        <f t="shared" si="0"/>
        <v>0</v>
      </c>
      <c r="J74" s="92"/>
    </row>
    <row r="75" spans="1:10" ht="15" customHeight="1">
      <c r="A75" s="29" t="s">
        <v>314</v>
      </c>
      <c r="B75" s="31" t="s">
        <v>315</v>
      </c>
      <c r="C75" s="29"/>
      <c r="D75" s="32">
        <v>0</v>
      </c>
      <c r="E75" s="40">
        <v>5</v>
      </c>
      <c r="F75" s="33">
        <v>7</v>
      </c>
      <c r="G75" s="92"/>
      <c r="H75" s="92"/>
      <c r="I75" s="92">
        <f t="shared" si="0"/>
        <v>0</v>
      </c>
      <c r="J75" s="92"/>
    </row>
    <row r="76" spans="1:10" ht="15" customHeight="1">
      <c r="A76" s="29">
        <v>245</v>
      </c>
      <c r="B76" s="31" t="s">
        <v>316</v>
      </c>
      <c r="C76" s="29"/>
      <c r="D76" s="32">
        <v>0</v>
      </c>
      <c r="E76" s="40">
        <v>5</v>
      </c>
      <c r="F76" s="33">
        <v>8</v>
      </c>
      <c r="G76" s="92"/>
      <c r="H76" s="92"/>
      <c r="I76" s="92">
        <f t="shared" si="0"/>
        <v>0</v>
      </c>
      <c r="J76" s="92"/>
    </row>
    <row r="77" spans="1:10" ht="15" customHeight="1">
      <c r="A77" s="29">
        <v>246</v>
      </c>
      <c r="B77" s="31" t="s">
        <v>317</v>
      </c>
      <c r="C77" s="29"/>
      <c r="D77" s="32">
        <v>0</v>
      </c>
      <c r="E77" s="40">
        <v>5</v>
      </c>
      <c r="F77" s="33">
        <v>9</v>
      </c>
      <c r="G77" s="92"/>
      <c r="H77" s="92"/>
      <c r="I77" s="92">
        <f t="shared" si="0"/>
        <v>0</v>
      </c>
      <c r="J77" s="92"/>
    </row>
    <row r="78" spans="1:10" ht="15" customHeight="1">
      <c r="A78" s="29">
        <v>248</v>
      </c>
      <c r="B78" s="31" t="s">
        <v>318</v>
      </c>
      <c r="C78" s="29"/>
      <c r="D78" s="32">
        <v>0</v>
      </c>
      <c r="E78" s="40">
        <v>6</v>
      </c>
      <c r="F78" s="33">
        <v>0</v>
      </c>
      <c r="G78" s="92">
        <v>1818887</v>
      </c>
      <c r="H78" s="92"/>
      <c r="I78" s="92">
        <f t="shared" si="0"/>
        <v>1818887</v>
      </c>
      <c r="J78" s="92">
        <v>178451</v>
      </c>
    </row>
    <row r="79" spans="1:10" ht="15" customHeight="1">
      <c r="A79" s="29">
        <v>27</v>
      </c>
      <c r="B79" s="31" t="s">
        <v>319</v>
      </c>
      <c r="C79" s="29"/>
      <c r="D79" s="32">
        <v>0</v>
      </c>
      <c r="E79" s="40">
        <v>6</v>
      </c>
      <c r="F79" s="33">
        <v>1</v>
      </c>
      <c r="G79" s="92">
        <v>2725773</v>
      </c>
      <c r="H79" s="92"/>
      <c r="I79" s="92">
        <f t="shared" si="0"/>
        <v>2725773</v>
      </c>
      <c r="J79" s="92">
        <v>2576049</v>
      </c>
    </row>
    <row r="80" spans="1:10" ht="15" customHeight="1">
      <c r="A80" s="29" t="s">
        <v>320</v>
      </c>
      <c r="B80" s="31" t="s">
        <v>321</v>
      </c>
      <c r="C80" s="29"/>
      <c r="D80" s="32">
        <v>0</v>
      </c>
      <c r="E80" s="40">
        <v>6</v>
      </c>
      <c r="F80" s="33">
        <v>2</v>
      </c>
      <c r="G80" s="92">
        <v>1224615</v>
      </c>
      <c r="H80" s="92"/>
      <c r="I80" s="92">
        <f t="shared" si="0"/>
        <v>1224615</v>
      </c>
      <c r="J80" s="92">
        <v>1119437</v>
      </c>
    </row>
    <row r="81" spans="1:10" ht="15" customHeight="1">
      <c r="A81" s="29">
        <v>288</v>
      </c>
      <c r="B81" s="30" t="s">
        <v>322</v>
      </c>
      <c r="C81" s="29"/>
      <c r="D81" s="32">
        <v>0</v>
      </c>
      <c r="E81" s="40">
        <v>6</v>
      </c>
      <c r="F81" s="33">
        <v>3</v>
      </c>
      <c r="G81" s="92"/>
      <c r="H81" s="92"/>
      <c r="I81" s="92">
        <f t="shared" si="0"/>
        <v>0</v>
      </c>
      <c r="J81" s="92"/>
    </row>
    <row r="82" spans="1:10" ht="15" customHeight="1">
      <c r="A82" s="29">
        <v>290</v>
      </c>
      <c r="B82" s="30" t="s">
        <v>323</v>
      </c>
      <c r="C82" s="29"/>
      <c r="D82" s="32">
        <v>0</v>
      </c>
      <c r="E82" s="40">
        <v>6</v>
      </c>
      <c r="F82" s="33">
        <v>4</v>
      </c>
      <c r="G82" s="92"/>
      <c r="H82" s="92"/>
      <c r="I82" s="92">
        <f t="shared" si="0"/>
        <v>0</v>
      </c>
      <c r="J82" s="92"/>
    </row>
    <row r="83" spans="1:10" ht="15" customHeight="1">
      <c r="A83" s="29"/>
      <c r="B83" s="30" t="s">
        <v>484</v>
      </c>
      <c r="C83" s="29"/>
      <c r="D83" s="32">
        <v>0</v>
      </c>
      <c r="E83" s="40">
        <v>6</v>
      </c>
      <c r="F83" s="33">
        <v>5</v>
      </c>
      <c r="G83" s="64">
        <f>SUM(G19+G52+G53+G81+G82)</f>
        <v>307535690</v>
      </c>
      <c r="H83" s="64">
        <f>SUM(H19+H52+H53+H81+H82)</f>
        <v>111642527</v>
      </c>
      <c r="I83" s="64">
        <f t="shared" si="0"/>
        <v>195893163</v>
      </c>
      <c r="J83" s="64">
        <f>SUM(J19+J52+J53+J81+J82)</f>
        <v>197867109</v>
      </c>
    </row>
    <row r="84" spans="1:10" ht="15" customHeight="1">
      <c r="A84" s="29">
        <v>88</v>
      </c>
      <c r="B84" s="31" t="s">
        <v>324</v>
      </c>
      <c r="C84" s="29"/>
      <c r="D84" s="32">
        <v>0</v>
      </c>
      <c r="E84" s="40">
        <v>6</v>
      </c>
      <c r="F84" s="33">
        <v>6</v>
      </c>
      <c r="G84" s="92">
        <v>971091</v>
      </c>
      <c r="H84" s="92"/>
      <c r="I84" s="92">
        <f>+G84-H84</f>
        <v>971091</v>
      </c>
      <c r="J84" s="92">
        <v>746091</v>
      </c>
    </row>
    <row r="85" spans="1:10" ht="15" customHeight="1">
      <c r="A85" s="29"/>
      <c r="B85" s="31" t="s">
        <v>325</v>
      </c>
      <c r="C85" s="29"/>
      <c r="D85" s="32">
        <v>0</v>
      </c>
      <c r="E85" s="40">
        <v>6</v>
      </c>
      <c r="F85" s="33">
        <v>7</v>
      </c>
      <c r="G85" s="92">
        <f>SUM(G83+G84)</f>
        <v>308506781</v>
      </c>
      <c r="H85" s="92">
        <f>SUM(H83+H84)</f>
        <v>111642527</v>
      </c>
      <c r="I85" s="92">
        <f>+G85-H85</f>
        <v>196864254</v>
      </c>
      <c r="J85" s="92">
        <f>+J83+J84</f>
        <v>198613200</v>
      </c>
    </row>
    <row r="86" spans="1:10" s="27" customFormat="1" ht="15" customHeight="1">
      <c r="A86" s="40"/>
      <c r="B86" s="48"/>
      <c r="C86" s="40"/>
      <c r="D86" s="40"/>
      <c r="E86" s="40"/>
      <c r="F86" s="40"/>
      <c r="G86" s="96"/>
      <c r="H86" s="96"/>
      <c r="I86" s="96"/>
      <c r="J86" s="96"/>
    </row>
    <row r="87" spans="1:10" ht="15" customHeight="1">
      <c r="A87" s="29"/>
      <c r="B87" s="47" t="s">
        <v>66</v>
      </c>
      <c r="C87" s="29"/>
      <c r="D87" s="125"/>
      <c r="E87" s="126"/>
      <c r="F87" s="127"/>
      <c r="G87" s="132" t="s">
        <v>499</v>
      </c>
      <c r="H87" s="132"/>
      <c r="I87" s="166" t="s">
        <v>392</v>
      </c>
      <c r="J87" s="166"/>
    </row>
    <row r="88" spans="1:10" ht="15" customHeight="1">
      <c r="A88" s="38">
        <v>1</v>
      </c>
      <c r="B88" s="38">
        <v>2</v>
      </c>
      <c r="C88" s="38">
        <v>3</v>
      </c>
      <c r="D88" s="163">
        <v>4</v>
      </c>
      <c r="E88" s="164"/>
      <c r="F88" s="165"/>
      <c r="G88" s="132">
        <v>5</v>
      </c>
      <c r="H88" s="132"/>
      <c r="I88" s="166">
        <v>6</v>
      </c>
      <c r="J88" s="166"/>
    </row>
    <row r="89" spans="1:11" ht="15" customHeight="1">
      <c r="A89" s="29"/>
      <c r="B89" s="47" t="s">
        <v>485</v>
      </c>
      <c r="C89" s="29"/>
      <c r="D89" s="32">
        <v>1</v>
      </c>
      <c r="E89" s="40">
        <v>0</v>
      </c>
      <c r="F89" s="33">
        <v>1</v>
      </c>
      <c r="G89" s="154">
        <f>G90-G97+G98+G99+G102+G103-G104+G105-G110-G115</f>
        <v>135848688</v>
      </c>
      <c r="H89" s="154"/>
      <c r="I89" s="154">
        <f>I90-I97+I98+I99+I102+I103-I104+I105-I110-I115</f>
        <v>137328766</v>
      </c>
      <c r="J89" s="154"/>
      <c r="K89" s="63"/>
    </row>
    <row r="90" spans="1:10" ht="15" customHeight="1">
      <c r="A90" s="29">
        <v>30</v>
      </c>
      <c r="B90" s="47" t="s">
        <v>486</v>
      </c>
      <c r="C90" s="29"/>
      <c r="D90" s="32">
        <v>1</v>
      </c>
      <c r="E90" s="40">
        <v>0</v>
      </c>
      <c r="F90" s="33">
        <v>2</v>
      </c>
      <c r="G90" s="154">
        <f>SUM(G91:H96)</f>
        <v>78299870</v>
      </c>
      <c r="H90" s="154"/>
      <c r="I90" s="156">
        <f>SUM(I91:J96)</f>
        <v>78299870</v>
      </c>
      <c r="J90" s="156"/>
    </row>
    <row r="91" spans="1:10" ht="15" customHeight="1">
      <c r="A91" s="29">
        <v>300</v>
      </c>
      <c r="B91" s="26" t="s">
        <v>326</v>
      </c>
      <c r="C91" s="29"/>
      <c r="D91" s="32">
        <v>1</v>
      </c>
      <c r="E91" s="40">
        <v>0</v>
      </c>
      <c r="F91" s="33">
        <v>3</v>
      </c>
      <c r="G91" s="153">
        <v>78299870</v>
      </c>
      <c r="H91" s="153"/>
      <c r="I91" s="157">
        <v>78299870</v>
      </c>
      <c r="J91" s="157"/>
    </row>
    <row r="92" spans="1:10" ht="15" customHeight="1">
      <c r="A92" s="29">
        <v>302</v>
      </c>
      <c r="B92" s="26" t="s">
        <v>327</v>
      </c>
      <c r="C92" s="29"/>
      <c r="D92" s="32">
        <v>1</v>
      </c>
      <c r="E92" s="40">
        <v>0</v>
      </c>
      <c r="F92" s="33">
        <v>4</v>
      </c>
      <c r="G92" s="153"/>
      <c r="H92" s="153"/>
      <c r="I92" s="157"/>
      <c r="J92" s="157"/>
    </row>
    <row r="93" spans="1:10" ht="15" customHeight="1">
      <c r="A93" s="29">
        <v>303</v>
      </c>
      <c r="B93" s="26" t="s">
        <v>328</v>
      </c>
      <c r="C93" s="29"/>
      <c r="D93" s="32">
        <v>1</v>
      </c>
      <c r="E93" s="40">
        <v>0</v>
      </c>
      <c r="F93" s="33">
        <v>5</v>
      </c>
      <c r="G93" s="153"/>
      <c r="H93" s="153"/>
      <c r="I93" s="157"/>
      <c r="J93" s="157"/>
    </row>
    <row r="94" spans="1:10" ht="15" customHeight="1">
      <c r="A94" s="29">
        <v>304</v>
      </c>
      <c r="B94" s="26" t="s">
        <v>329</v>
      </c>
      <c r="C94" s="29"/>
      <c r="D94" s="32">
        <v>1</v>
      </c>
      <c r="E94" s="40">
        <v>0</v>
      </c>
      <c r="F94" s="33">
        <v>6</v>
      </c>
      <c r="G94" s="153"/>
      <c r="H94" s="153"/>
      <c r="I94" s="157"/>
      <c r="J94" s="157"/>
    </row>
    <row r="95" spans="1:10" ht="15" customHeight="1">
      <c r="A95" s="29">
        <v>305</v>
      </c>
      <c r="B95" s="26" t="s">
        <v>330</v>
      </c>
      <c r="C95" s="29"/>
      <c r="D95" s="32">
        <v>1</v>
      </c>
      <c r="E95" s="40">
        <v>0</v>
      </c>
      <c r="F95" s="33">
        <v>7</v>
      </c>
      <c r="G95" s="153"/>
      <c r="H95" s="153"/>
      <c r="I95" s="157"/>
      <c r="J95" s="157"/>
    </row>
    <row r="96" spans="1:10" ht="15" customHeight="1">
      <c r="A96" s="29">
        <v>309</v>
      </c>
      <c r="B96" s="26" t="s">
        <v>331</v>
      </c>
      <c r="C96" s="29"/>
      <c r="D96" s="32">
        <v>1</v>
      </c>
      <c r="E96" s="40">
        <v>0</v>
      </c>
      <c r="F96" s="33">
        <v>8</v>
      </c>
      <c r="G96" s="153"/>
      <c r="H96" s="153"/>
      <c r="I96" s="157"/>
      <c r="J96" s="157"/>
    </row>
    <row r="97" spans="1:10" ht="15" customHeight="1">
      <c r="A97" s="29">
        <v>31</v>
      </c>
      <c r="B97" s="47" t="s">
        <v>332</v>
      </c>
      <c r="C97" s="29"/>
      <c r="D97" s="32">
        <v>1</v>
      </c>
      <c r="E97" s="40">
        <v>0</v>
      </c>
      <c r="F97" s="33">
        <v>9</v>
      </c>
      <c r="G97" s="153"/>
      <c r="H97" s="153"/>
      <c r="I97" s="157"/>
      <c r="J97" s="157"/>
    </row>
    <row r="98" spans="1:10" ht="15" customHeight="1">
      <c r="A98" s="29">
        <v>320</v>
      </c>
      <c r="B98" s="47" t="s">
        <v>333</v>
      </c>
      <c r="C98" s="29"/>
      <c r="D98" s="32">
        <v>1</v>
      </c>
      <c r="E98" s="40">
        <v>1</v>
      </c>
      <c r="F98" s="33">
        <v>0</v>
      </c>
      <c r="G98" s="154">
        <v>6607433</v>
      </c>
      <c r="H98" s="154"/>
      <c r="I98" s="156">
        <v>6607433</v>
      </c>
      <c r="J98" s="156"/>
    </row>
    <row r="99" spans="1:10" ht="15" customHeight="1">
      <c r="A99" s="29"/>
      <c r="B99" s="47" t="s">
        <v>487</v>
      </c>
      <c r="C99" s="29"/>
      <c r="D99" s="32">
        <v>1</v>
      </c>
      <c r="E99" s="40">
        <v>1</v>
      </c>
      <c r="F99" s="33">
        <v>1</v>
      </c>
      <c r="G99" s="154">
        <f>SUM(G100:H101)</f>
        <v>42602007</v>
      </c>
      <c r="H99" s="154"/>
      <c r="I99" s="156">
        <f>SUM(I100:J101)</f>
        <v>42602007</v>
      </c>
      <c r="J99" s="156"/>
    </row>
    <row r="100" spans="1:10" ht="15" customHeight="1">
      <c r="A100" s="29">
        <v>321</v>
      </c>
      <c r="B100" s="26" t="s">
        <v>334</v>
      </c>
      <c r="C100" s="29"/>
      <c r="D100" s="32">
        <v>1</v>
      </c>
      <c r="E100" s="40">
        <v>1</v>
      </c>
      <c r="F100" s="33">
        <v>2</v>
      </c>
      <c r="G100" s="153">
        <v>42602007</v>
      </c>
      <c r="H100" s="153"/>
      <c r="I100" s="157">
        <v>42602007</v>
      </c>
      <c r="J100" s="157"/>
    </row>
    <row r="101" spans="1:10" ht="15" customHeight="1">
      <c r="A101" s="29">
        <v>322</v>
      </c>
      <c r="B101" s="26" t="s">
        <v>335</v>
      </c>
      <c r="C101" s="29"/>
      <c r="D101" s="32">
        <v>1</v>
      </c>
      <c r="E101" s="40">
        <v>1</v>
      </c>
      <c r="F101" s="33">
        <v>3</v>
      </c>
      <c r="G101" s="153"/>
      <c r="H101" s="153"/>
      <c r="I101" s="157"/>
      <c r="J101" s="157"/>
    </row>
    <row r="102" spans="1:10" ht="15" customHeight="1">
      <c r="A102" s="29" t="s">
        <v>336</v>
      </c>
      <c r="B102" s="47" t="s">
        <v>337</v>
      </c>
      <c r="C102" s="29"/>
      <c r="D102" s="32">
        <v>1</v>
      </c>
      <c r="E102" s="40">
        <v>1</v>
      </c>
      <c r="F102" s="33">
        <v>4</v>
      </c>
      <c r="G102" s="153"/>
      <c r="H102" s="153"/>
      <c r="I102" s="157"/>
      <c r="J102" s="157"/>
    </row>
    <row r="103" spans="1:10" ht="15" customHeight="1">
      <c r="A103" s="29" t="s">
        <v>336</v>
      </c>
      <c r="B103" s="47" t="s">
        <v>338</v>
      </c>
      <c r="C103" s="29"/>
      <c r="D103" s="32">
        <v>1</v>
      </c>
      <c r="E103" s="40">
        <v>1</v>
      </c>
      <c r="F103" s="33">
        <v>5</v>
      </c>
      <c r="G103" s="153"/>
      <c r="H103" s="153"/>
      <c r="I103" s="157"/>
      <c r="J103" s="157"/>
    </row>
    <row r="104" spans="1:10" ht="15" customHeight="1">
      <c r="A104" s="29" t="s">
        <v>336</v>
      </c>
      <c r="B104" s="47" t="s">
        <v>339</v>
      </c>
      <c r="C104" s="29"/>
      <c r="D104" s="32">
        <v>1</v>
      </c>
      <c r="E104" s="40">
        <v>1</v>
      </c>
      <c r="F104" s="33">
        <v>6</v>
      </c>
      <c r="G104" s="153"/>
      <c r="H104" s="153"/>
      <c r="I104" s="157"/>
      <c r="J104" s="157"/>
    </row>
    <row r="105" spans="1:10" ht="15" customHeight="1">
      <c r="A105" s="29">
        <v>34</v>
      </c>
      <c r="B105" s="47" t="s">
        <v>488</v>
      </c>
      <c r="C105" s="29"/>
      <c r="D105" s="32">
        <v>1</v>
      </c>
      <c r="E105" s="40">
        <v>1</v>
      </c>
      <c r="F105" s="33">
        <v>7</v>
      </c>
      <c r="G105" s="154">
        <f>SUM(G106:H109)</f>
        <v>10095139</v>
      </c>
      <c r="H105" s="154"/>
      <c r="I105" s="156">
        <f>SUM(I106:J109)</f>
        <v>10095138</v>
      </c>
      <c r="J105" s="156"/>
    </row>
    <row r="106" spans="1:10" ht="15" customHeight="1">
      <c r="A106" s="29">
        <v>340</v>
      </c>
      <c r="B106" s="26" t="s">
        <v>340</v>
      </c>
      <c r="C106" s="29"/>
      <c r="D106" s="32">
        <v>1</v>
      </c>
      <c r="E106" s="40">
        <v>1</v>
      </c>
      <c r="F106" s="33">
        <v>8</v>
      </c>
      <c r="G106" s="153">
        <v>10095139</v>
      </c>
      <c r="H106" s="153"/>
      <c r="I106" s="157">
        <v>3197320</v>
      </c>
      <c r="J106" s="157"/>
    </row>
    <row r="107" spans="1:10" ht="15" customHeight="1">
      <c r="A107" s="29">
        <v>341</v>
      </c>
      <c r="B107" s="26" t="s">
        <v>341</v>
      </c>
      <c r="C107" s="29"/>
      <c r="D107" s="32">
        <v>1</v>
      </c>
      <c r="E107" s="40">
        <v>1</v>
      </c>
      <c r="F107" s="33">
        <v>9</v>
      </c>
      <c r="G107" s="153"/>
      <c r="H107" s="153"/>
      <c r="I107" s="157">
        <v>6897818</v>
      </c>
      <c r="J107" s="157"/>
    </row>
    <row r="108" spans="1:10" ht="15" customHeight="1">
      <c r="A108" s="29">
        <v>342</v>
      </c>
      <c r="B108" s="26" t="s">
        <v>342</v>
      </c>
      <c r="C108" s="29"/>
      <c r="D108" s="32">
        <v>1</v>
      </c>
      <c r="E108" s="40">
        <v>2</v>
      </c>
      <c r="F108" s="33">
        <v>0</v>
      </c>
      <c r="G108" s="153"/>
      <c r="H108" s="153"/>
      <c r="I108" s="157"/>
      <c r="J108" s="157"/>
    </row>
    <row r="109" spans="1:10" ht="15" customHeight="1">
      <c r="A109" s="29">
        <v>343</v>
      </c>
      <c r="B109" s="26" t="s">
        <v>343</v>
      </c>
      <c r="C109" s="29"/>
      <c r="D109" s="32">
        <v>1</v>
      </c>
      <c r="E109" s="40">
        <v>2</v>
      </c>
      <c r="F109" s="33">
        <v>1</v>
      </c>
      <c r="G109" s="153"/>
      <c r="H109" s="153"/>
      <c r="I109" s="157"/>
      <c r="J109" s="157"/>
    </row>
    <row r="110" spans="1:10" ht="15" customHeight="1">
      <c r="A110" s="29">
        <v>35</v>
      </c>
      <c r="B110" s="47" t="s">
        <v>489</v>
      </c>
      <c r="C110" s="29"/>
      <c r="D110" s="32">
        <v>1</v>
      </c>
      <c r="E110" s="40">
        <v>2</v>
      </c>
      <c r="F110" s="33">
        <v>2</v>
      </c>
      <c r="G110" s="153">
        <f>SUM(G111:H114)</f>
        <v>1480079</v>
      </c>
      <c r="H110" s="153"/>
      <c r="I110" s="153">
        <f>SUM(I111:J114)</f>
        <v>0</v>
      </c>
      <c r="J110" s="153"/>
    </row>
    <row r="111" spans="1:10" ht="15" customHeight="1">
      <c r="A111" s="29">
        <v>350</v>
      </c>
      <c r="B111" s="26" t="s">
        <v>344</v>
      </c>
      <c r="C111" s="29"/>
      <c r="D111" s="32">
        <v>1</v>
      </c>
      <c r="E111" s="40">
        <v>2</v>
      </c>
      <c r="F111" s="33">
        <v>3</v>
      </c>
      <c r="G111" s="153"/>
      <c r="H111" s="153"/>
      <c r="I111" s="157"/>
      <c r="J111" s="157"/>
    </row>
    <row r="112" spans="1:10" ht="15" customHeight="1">
      <c r="A112" s="29">
        <v>351</v>
      </c>
      <c r="B112" s="26" t="s">
        <v>345</v>
      </c>
      <c r="C112" s="29"/>
      <c r="D112" s="32">
        <v>1</v>
      </c>
      <c r="E112" s="40">
        <v>2</v>
      </c>
      <c r="F112" s="33">
        <v>4</v>
      </c>
      <c r="G112" s="153">
        <v>1480079</v>
      </c>
      <c r="H112" s="153"/>
      <c r="I112" s="157"/>
      <c r="J112" s="157"/>
    </row>
    <row r="113" spans="1:10" ht="15" customHeight="1">
      <c r="A113" s="29">
        <v>352</v>
      </c>
      <c r="B113" s="26" t="s">
        <v>346</v>
      </c>
      <c r="C113" s="29"/>
      <c r="D113" s="32">
        <v>1</v>
      </c>
      <c r="E113" s="40">
        <v>2</v>
      </c>
      <c r="F113" s="33">
        <v>5</v>
      </c>
      <c r="G113" s="153"/>
      <c r="H113" s="153"/>
      <c r="I113" s="157"/>
      <c r="J113" s="157"/>
    </row>
    <row r="114" spans="1:10" ht="15" customHeight="1">
      <c r="A114" s="29">
        <v>353</v>
      </c>
      <c r="B114" s="26" t="s">
        <v>347</v>
      </c>
      <c r="C114" s="29"/>
      <c r="D114" s="32">
        <v>1</v>
      </c>
      <c r="E114" s="40">
        <v>2</v>
      </c>
      <c r="F114" s="33">
        <v>6</v>
      </c>
      <c r="G114" s="153"/>
      <c r="H114" s="153"/>
      <c r="I114" s="157"/>
      <c r="J114" s="157"/>
    </row>
    <row r="115" spans="1:10" ht="15" customHeight="1">
      <c r="A115" s="29">
        <v>360</v>
      </c>
      <c r="B115" s="47" t="s">
        <v>348</v>
      </c>
      <c r="C115" s="29"/>
      <c r="D115" s="32">
        <v>1</v>
      </c>
      <c r="E115" s="40">
        <v>2</v>
      </c>
      <c r="F115" s="33">
        <v>7</v>
      </c>
      <c r="G115" s="158">
        <v>275682</v>
      </c>
      <c r="H115" s="159"/>
      <c r="I115" s="158">
        <v>275682</v>
      </c>
      <c r="J115" s="159"/>
    </row>
    <row r="116" spans="1:10" ht="15" customHeight="1">
      <c r="A116" s="29" t="s">
        <v>349</v>
      </c>
      <c r="B116" s="47" t="s">
        <v>490</v>
      </c>
      <c r="C116" s="29"/>
      <c r="D116" s="32">
        <v>1</v>
      </c>
      <c r="E116" s="40">
        <v>2</v>
      </c>
      <c r="F116" s="33">
        <v>8</v>
      </c>
      <c r="G116" s="154">
        <f>SUM(G117:H118)</f>
        <v>3002359</v>
      </c>
      <c r="H116" s="154"/>
      <c r="I116" s="154">
        <f>+I117+I118</f>
        <v>2739163</v>
      </c>
      <c r="J116" s="154"/>
    </row>
    <row r="117" spans="1:10" ht="15" customHeight="1">
      <c r="A117" s="29" t="s">
        <v>349</v>
      </c>
      <c r="B117" s="26" t="s">
        <v>350</v>
      </c>
      <c r="C117" s="29"/>
      <c r="D117" s="32">
        <v>1</v>
      </c>
      <c r="E117" s="40">
        <v>2</v>
      </c>
      <c r="F117" s="33">
        <v>9</v>
      </c>
      <c r="G117" s="153">
        <v>3002359</v>
      </c>
      <c r="H117" s="153"/>
      <c r="I117" s="153">
        <v>2739163</v>
      </c>
      <c r="J117" s="153"/>
    </row>
    <row r="118" spans="1:10" ht="15" customHeight="1">
      <c r="A118" s="29" t="s">
        <v>349</v>
      </c>
      <c r="B118" s="26" t="s">
        <v>351</v>
      </c>
      <c r="C118" s="29"/>
      <c r="D118" s="32">
        <v>1</v>
      </c>
      <c r="E118" s="40">
        <v>3</v>
      </c>
      <c r="F118" s="33">
        <v>0</v>
      </c>
      <c r="G118" s="153"/>
      <c r="H118" s="153"/>
      <c r="I118" s="157"/>
      <c r="J118" s="157"/>
    </row>
    <row r="119" spans="1:11" ht="15" customHeight="1">
      <c r="A119" s="29"/>
      <c r="B119" s="47" t="s">
        <v>491</v>
      </c>
      <c r="C119" s="29"/>
      <c r="D119" s="32">
        <v>1</v>
      </c>
      <c r="E119" s="40">
        <v>3</v>
      </c>
      <c r="F119" s="33">
        <v>1</v>
      </c>
      <c r="G119" s="154">
        <f>SUM(G120:H126)</f>
        <v>18934652</v>
      </c>
      <c r="H119" s="154"/>
      <c r="I119" s="169">
        <f>+I120+I121+I122+I123+I124+I125+I126</f>
        <v>16885361</v>
      </c>
      <c r="J119" s="170"/>
      <c r="K119" s="63"/>
    </row>
    <row r="120" spans="1:10" ht="15" customHeight="1">
      <c r="A120" s="29">
        <v>410</v>
      </c>
      <c r="B120" s="26" t="s">
        <v>352</v>
      </c>
      <c r="C120" s="29"/>
      <c r="D120" s="32">
        <v>1</v>
      </c>
      <c r="E120" s="40">
        <v>3</v>
      </c>
      <c r="F120" s="33">
        <v>2</v>
      </c>
      <c r="G120" s="153"/>
      <c r="H120" s="153"/>
      <c r="I120" s="157"/>
      <c r="J120" s="157"/>
    </row>
    <row r="121" spans="1:10" ht="15" customHeight="1">
      <c r="A121" s="29">
        <v>411</v>
      </c>
      <c r="B121" s="26" t="s">
        <v>353</v>
      </c>
      <c r="C121" s="29"/>
      <c r="D121" s="32">
        <v>1</v>
      </c>
      <c r="E121" s="40">
        <v>3</v>
      </c>
      <c r="F121" s="33">
        <v>3</v>
      </c>
      <c r="G121" s="153"/>
      <c r="H121" s="153"/>
      <c r="I121" s="157"/>
      <c r="J121" s="157"/>
    </row>
    <row r="122" spans="1:10" ht="15" customHeight="1">
      <c r="A122" s="29">
        <v>412</v>
      </c>
      <c r="B122" s="26" t="s">
        <v>354</v>
      </c>
      <c r="C122" s="29"/>
      <c r="D122" s="32">
        <v>1</v>
      </c>
      <c r="E122" s="40">
        <v>3</v>
      </c>
      <c r="F122" s="33">
        <v>4</v>
      </c>
      <c r="G122" s="153"/>
      <c r="H122" s="153"/>
      <c r="I122" s="157"/>
      <c r="J122" s="157"/>
    </row>
    <row r="123" spans="1:10" ht="15" customHeight="1">
      <c r="A123" s="29" t="s">
        <v>355</v>
      </c>
      <c r="B123" s="26" t="s">
        <v>356</v>
      </c>
      <c r="C123" s="29"/>
      <c r="D123" s="32">
        <v>1</v>
      </c>
      <c r="E123" s="40">
        <v>3</v>
      </c>
      <c r="F123" s="33">
        <v>5</v>
      </c>
      <c r="G123" s="153">
        <v>13978746</v>
      </c>
      <c r="H123" s="153"/>
      <c r="I123" s="153">
        <v>11270435</v>
      </c>
      <c r="J123" s="153"/>
    </row>
    <row r="124" spans="1:10" ht="15" customHeight="1">
      <c r="A124" s="29" t="s">
        <v>357</v>
      </c>
      <c r="B124" s="26" t="s">
        <v>358</v>
      </c>
      <c r="C124" s="29"/>
      <c r="D124" s="32">
        <v>1</v>
      </c>
      <c r="E124" s="40">
        <v>3</v>
      </c>
      <c r="F124" s="33">
        <v>6</v>
      </c>
      <c r="G124" s="153">
        <v>4955906</v>
      </c>
      <c r="H124" s="153"/>
      <c r="I124" s="153">
        <v>5614926</v>
      </c>
      <c r="J124" s="153"/>
    </row>
    <row r="125" spans="1:10" ht="15" customHeight="1">
      <c r="A125" s="29">
        <v>417</v>
      </c>
      <c r="B125" s="26" t="s">
        <v>359</v>
      </c>
      <c r="C125" s="29"/>
      <c r="D125" s="32">
        <v>1</v>
      </c>
      <c r="E125" s="40">
        <v>3</v>
      </c>
      <c r="F125" s="33">
        <v>7</v>
      </c>
      <c r="G125" s="153"/>
      <c r="H125" s="153"/>
      <c r="I125" s="157"/>
      <c r="J125" s="157"/>
    </row>
    <row r="126" spans="1:10" ht="15" customHeight="1">
      <c r="A126" s="29">
        <v>419</v>
      </c>
      <c r="B126" s="26" t="s">
        <v>360</v>
      </c>
      <c r="C126" s="29"/>
      <c r="D126" s="32">
        <v>1</v>
      </c>
      <c r="E126" s="40">
        <v>3</v>
      </c>
      <c r="F126" s="33">
        <v>8</v>
      </c>
      <c r="G126" s="153"/>
      <c r="H126" s="153"/>
      <c r="I126" s="157"/>
      <c r="J126" s="157"/>
    </row>
    <row r="127" spans="1:10" ht="15" customHeight="1">
      <c r="A127" s="29">
        <v>408</v>
      </c>
      <c r="B127" s="47" t="s">
        <v>361</v>
      </c>
      <c r="C127" s="29"/>
      <c r="D127" s="32">
        <v>1</v>
      </c>
      <c r="E127" s="40">
        <v>3</v>
      </c>
      <c r="F127" s="33">
        <v>9</v>
      </c>
      <c r="G127" s="153"/>
      <c r="H127" s="153"/>
      <c r="I127" s="157"/>
      <c r="J127" s="157"/>
    </row>
    <row r="128" spans="1:11" ht="30" customHeight="1">
      <c r="A128" s="29"/>
      <c r="B128" s="47" t="s">
        <v>492</v>
      </c>
      <c r="C128" s="29"/>
      <c r="D128" s="32">
        <v>1</v>
      </c>
      <c r="E128" s="40">
        <v>4</v>
      </c>
      <c r="F128" s="33">
        <v>0</v>
      </c>
      <c r="G128" s="154">
        <f>SUM(G129+G137+G143+G144+G148+G149+G150+G151)</f>
        <v>35768946</v>
      </c>
      <c r="H128" s="154"/>
      <c r="I128" s="156">
        <f>+I129+I137+I143+I144+I148+I149+I150+I151</f>
        <v>39609388</v>
      </c>
      <c r="J128" s="156"/>
      <c r="K128" s="63"/>
    </row>
    <row r="129" spans="1:10" ht="15" customHeight="1">
      <c r="A129" s="29">
        <v>42</v>
      </c>
      <c r="B129" s="47" t="s">
        <v>493</v>
      </c>
      <c r="C129" s="29"/>
      <c r="D129" s="32">
        <v>1</v>
      </c>
      <c r="E129" s="40">
        <v>4</v>
      </c>
      <c r="F129" s="33">
        <v>1</v>
      </c>
      <c r="G129" s="154">
        <f>SUM(G130:H136)</f>
        <v>21543835</v>
      </c>
      <c r="H129" s="154"/>
      <c r="I129" s="156">
        <f>+I130+I131+I132+I133+I134+I135+I136</f>
        <v>25339262</v>
      </c>
      <c r="J129" s="156">
        <f>SUM(J130:J136)</f>
        <v>0</v>
      </c>
    </row>
    <row r="130" spans="1:10" ht="15" customHeight="1">
      <c r="A130" s="29">
        <v>420</v>
      </c>
      <c r="B130" s="26" t="s">
        <v>362</v>
      </c>
      <c r="C130" s="29"/>
      <c r="D130" s="32">
        <v>1</v>
      </c>
      <c r="E130" s="40">
        <v>4</v>
      </c>
      <c r="F130" s="33">
        <v>2</v>
      </c>
      <c r="G130" s="153"/>
      <c r="H130" s="153"/>
      <c r="I130" s="157"/>
      <c r="J130" s="157"/>
    </row>
    <row r="131" spans="1:10" ht="15" customHeight="1">
      <c r="A131" s="29">
        <v>421</v>
      </c>
      <c r="B131" s="26" t="s">
        <v>363</v>
      </c>
      <c r="C131" s="29"/>
      <c r="D131" s="32">
        <v>1</v>
      </c>
      <c r="E131" s="40">
        <v>4</v>
      </c>
      <c r="F131" s="33">
        <v>3</v>
      </c>
      <c r="G131" s="153"/>
      <c r="H131" s="153"/>
      <c r="I131" s="157"/>
      <c r="J131" s="157"/>
    </row>
    <row r="132" spans="1:10" ht="15" customHeight="1">
      <c r="A132" s="29">
        <v>422</v>
      </c>
      <c r="B132" s="26" t="s">
        <v>364</v>
      </c>
      <c r="C132" s="29"/>
      <c r="D132" s="32">
        <v>1</v>
      </c>
      <c r="E132" s="40">
        <v>4</v>
      </c>
      <c r="F132" s="33">
        <v>4</v>
      </c>
      <c r="G132" s="153">
        <v>18633770</v>
      </c>
      <c r="H132" s="153"/>
      <c r="I132" s="157">
        <v>22203113</v>
      </c>
      <c r="J132" s="157"/>
    </row>
    <row r="133" spans="1:10" ht="15" customHeight="1">
      <c r="A133" s="29">
        <v>423</v>
      </c>
      <c r="B133" s="26" t="s">
        <v>365</v>
      </c>
      <c r="C133" s="29"/>
      <c r="D133" s="32">
        <v>1</v>
      </c>
      <c r="E133" s="40">
        <v>4</v>
      </c>
      <c r="F133" s="33">
        <v>5</v>
      </c>
      <c r="G133" s="153"/>
      <c r="H133" s="153"/>
      <c r="I133" s="157"/>
      <c r="J133" s="157"/>
    </row>
    <row r="134" spans="1:10" ht="15" customHeight="1">
      <c r="A134" s="29" t="s">
        <v>366</v>
      </c>
      <c r="B134" s="26" t="s">
        <v>367</v>
      </c>
      <c r="C134" s="29"/>
      <c r="D134" s="32">
        <v>1</v>
      </c>
      <c r="E134" s="40">
        <v>4</v>
      </c>
      <c r="F134" s="33">
        <v>6</v>
      </c>
      <c r="G134" s="153">
        <v>2910065</v>
      </c>
      <c r="H134" s="153"/>
      <c r="I134" s="157">
        <v>3136149</v>
      </c>
      <c r="J134" s="157"/>
    </row>
    <row r="135" spans="1:10" ht="15" customHeight="1">
      <c r="A135" s="29">
        <v>427</v>
      </c>
      <c r="B135" s="26" t="s">
        <v>368</v>
      </c>
      <c r="C135" s="29"/>
      <c r="D135" s="32">
        <v>1</v>
      </c>
      <c r="E135" s="40">
        <v>4</v>
      </c>
      <c r="F135" s="33">
        <v>7</v>
      </c>
      <c r="G135" s="153"/>
      <c r="H135" s="153"/>
      <c r="I135" s="157"/>
      <c r="J135" s="157"/>
    </row>
    <row r="136" spans="1:10" ht="15" customHeight="1">
      <c r="A136" s="29">
        <v>429</v>
      </c>
      <c r="B136" s="26" t="s">
        <v>369</v>
      </c>
      <c r="C136" s="29"/>
      <c r="D136" s="32">
        <v>1</v>
      </c>
      <c r="E136" s="40">
        <v>4</v>
      </c>
      <c r="F136" s="33">
        <v>8</v>
      </c>
      <c r="G136" s="153"/>
      <c r="H136" s="153"/>
      <c r="I136" s="157"/>
      <c r="J136" s="157"/>
    </row>
    <row r="137" spans="1:10" ht="15" customHeight="1">
      <c r="A137" s="29">
        <v>43</v>
      </c>
      <c r="B137" s="47" t="s">
        <v>494</v>
      </c>
      <c r="C137" s="29"/>
      <c r="D137" s="32">
        <v>1</v>
      </c>
      <c r="E137" s="40">
        <v>4</v>
      </c>
      <c r="F137" s="33">
        <v>9</v>
      </c>
      <c r="G137" s="154">
        <f>SUM(G138:H142)</f>
        <v>10315254</v>
      </c>
      <c r="H137" s="154"/>
      <c r="I137" s="154">
        <f>+I138+I139+I140+I141+I142</f>
        <v>10328312</v>
      </c>
      <c r="J137" s="154"/>
    </row>
    <row r="138" spans="1:10" ht="15" customHeight="1">
      <c r="A138" s="29">
        <v>430</v>
      </c>
      <c r="B138" s="26" t="s">
        <v>370</v>
      </c>
      <c r="C138" s="29"/>
      <c r="D138" s="32">
        <v>1</v>
      </c>
      <c r="E138" s="40">
        <v>5</v>
      </c>
      <c r="F138" s="33">
        <v>0</v>
      </c>
      <c r="G138" s="153"/>
      <c r="H138" s="153"/>
      <c r="I138" s="157"/>
      <c r="J138" s="157"/>
    </row>
    <row r="139" spans="1:10" ht="15" customHeight="1">
      <c r="A139" s="29">
        <v>431</v>
      </c>
      <c r="B139" s="26" t="s">
        <v>371</v>
      </c>
      <c r="C139" s="29"/>
      <c r="D139" s="32">
        <v>1</v>
      </c>
      <c r="E139" s="40">
        <v>5</v>
      </c>
      <c r="F139" s="33">
        <v>1</v>
      </c>
      <c r="G139" s="153"/>
      <c r="H139" s="153"/>
      <c r="I139" s="157"/>
      <c r="J139" s="157"/>
    </row>
    <row r="140" spans="1:10" ht="15" customHeight="1">
      <c r="A140" s="29">
        <v>432</v>
      </c>
      <c r="B140" s="26" t="s">
        <v>372</v>
      </c>
      <c r="C140" s="29"/>
      <c r="D140" s="32">
        <v>1</v>
      </c>
      <c r="E140" s="40">
        <v>5</v>
      </c>
      <c r="F140" s="33">
        <v>2</v>
      </c>
      <c r="G140" s="153">
        <v>2211236</v>
      </c>
      <c r="H140" s="153"/>
      <c r="I140" s="153">
        <v>2143046</v>
      </c>
      <c r="J140" s="153"/>
    </row>
    <row r="141" spans="1:10" ht="15" customHeight="1">
      <c r="A141" s="29">
        <v>433</v>
      </c>
      <c r="B141" s="26" t="s">
        <v>373</v>
      </c>
      <c r="C141" s="29"/>
      <c r="D141" s="32">
        <v>1</v>
      </c>
      <c r="E141" s="40">
        <v>5</v>
      </c>
      <c r="F141" s="33">
        <v>3</v>
      </c>
      <c r="G141" s="153">
        <v>8104018</v>
      </c>
      <c r="H141" s="153"/>
      <c r="I141" s="153">
        <v>8185266</v>
      </c>
      <c r="J141" s="153"/>
    </row>
    <row r="142" spans="1:10" ht="15" customHeight="1">
      <c r="A142" s="29">
        <v>439</v>
      </c>
      <c r="B142" s="26" t="s">
        <v>374</v>
      </c>
      <c r="C142" s="29"/>
      <c r="D142" s="32">
        <v>1</v>
      </c>
      <c r="E142" s="40">
        <v>5</v>
      </c>
      <c r="F142" s="33">
        <v>4</v>
      </c>
      <c r="G142" s="153"/>
      <c r="H142" s="153"/>
      <c r="I142" s="157"/>
      <c r="J142" s="157"/>
    </row>
    <row r="143" spans="1:10" ht="15" customHeight="1">
      <c r="A143" s="29">
        <v>44</v>
      </c>
      <c r="B143" s="47" t="s">
        <v>375</v>
      </c>
      <c r="C143" s="29"/>
      <c r="D143" s="32">
        <v>1</v>
      </c>
      <c r="E143" s="40">
        <v>5</v>
      </c>
      <c r="F143" s="33">
        <v>5</v>
      </c>
      <c r="G143" s="153"/>
      <c r="H143" s="153"/>
      <c r="I143" s="157"/>
      <c r="J143" s="157"/>
    </row>
    <row r="144" spans="1:10" ht="30" customHeight="1">
      <c r="A144" s="29">
        <v>45</v>
      </c>
      <c r="B144" s="47" t="s">
        <v>495</v>
      </c>
      <c r="C144" s="29"/>
      <c r="D144" s="32">
        <v>1</v>
      </c>
      <c r="E144" s="40">
        <v>5</v>
      </c>
      <c r="F144" s="33">
        <v>6</v>
      </c>
      <c r="G144" s="154">
        <f>SUM(G145:H147)</f>
        <v>2345418</v>
      </c>
      <c r="H144" s="154"/>
      <c r="I144" s="156">
        <f>+I145+I146+I147</f>
        <v>2516025</v>
      </c>
      <c r="J144" s="156">
        <f>SUM(J145:J147)</f>
        <v>0</v>
      </c>
    </row>
    <row r="145" spans="1:10" ht="15" customHeight="1">
      <c r="A145" s="29" t="s">
        <v>376</v>
      </c>
      <c r="B145" s="26" t="s">
        <v>377</v>
      </c>
      <c r="C145" s="29"/>
      <c r="D145" s="32">
        <v>1</v>
      </c>
      <c r="E145" s="40">
        <v>5</v>
      </c>
      <c r="F145" s="33">
        <v>7</v>
      </c>
      <c r="G145" s="153">
        <v>1783257</v>
      </c>
      <c r="H145" s="153"/>
      <c r="I145" s="157">
        <v>1758015</v>
      </c>
      <c r="J145" s="157"/>
    </row>
    <row r="146" spans="1:10" ht="15" customHeight="1">
      <c r="A146" s="29" t="s">
        <v>378</v>
      </c>
      <c r="B146" s="26" t="s">
        <v>379</v>
      </c>
      <c r="C146" s="29"/>
      <c r="D146" s="32">
        <v>1</v>
      </c>
      <c r="E146" s="40">
        <v>5</v>
      </c>
      <c r="F146" s="33">
        <v>8</v>
      </c>
      <c r="G146" s="153"/>
      <c r="H146" s="153"/>
      <c r="I146" s="157"/>
      <c r="J146" s="157"/>
    </row>
    <row r="147" spans="1:10" ht="15" customHeight="1">
      <c r="A147" s="29" t="s">
        <v>380</v>
      </c>
      <c r="B147" s="26" t="s">
        <v>381</v>
      </c>
      <c r="C147" s="29"/>
      <c r="D147" s="32">
        <v>1</v>
      </c>
      <c r="E147" s="40">
        <v>5</v>
      </c>
      <c r="F147" s="33">
        <v>9</v>
      </c>
      <c r="G147" s="153">
        <v>562161</v>
      </c>
      <c r="H147" s="153"/>
      <c r="I147" s="157">
        <v>758010</v>
      </c>
      <c r="J147" s="157"/>
    </row>
    <row r="148" spans="1:10" ht="15" customHeight="1">
      <c r="A148" s="29">
        <v>46</v>
      </c>
      <c r="B148" s="47" t="s">
        <v>382</v>
      </c>
      <c r="C148" s="29"/>
      <c r="D148" s="32">
        <v>1</v>
      </c>
      <c r="E148" s="40">
        <v>6</v>
      </c>
      <c r="F148" s="33">
        <v>0</v>
      </c>
      <c r="G148" s="154">
        <v>1396786</v>
      </c>
      <c r="H148" s="154"/>
      <c r="I148" s="156">
        <v>1412603</v>
      </c>
      <c r="J148" s="156"/>
    </row>
    <row r="149" spans="1:10" ht="15" customHeight="1">
      <c r="A149" s="29">
        <v>47</v>
      </c>
      <c r="B149" s="47" t="s">
        <v>383</v>
      </c>
      <c r="C149" s="29"/>
      <c r="D149" s="32">
        <v>1</v>
      </c>
      <c r="E149" s="40">
        <v>6</v>
      </c>
      <c r="F149" s="33">
        <v>1</v>
      </c>
      <c r="G149" s="153"/>
      <c r="H149" s="153"/>
      <c r="I149" s="153"/>
      <c r="J149" s="153"/>
    </row>
    <row r="150" spans="1:10" ht="15" customHeight="1">
      <c r="A150" s="29" t="s">
        <v>384</v>
      </c>
      <c r="B150" s="47" t="s">
        <v>385</v>
      </c>
      <c r="C150" s="29"/>
      <c r="D150" s="32">
        <v>1</v>
      </c>
      <c r="E150" s="40">
        <v>6</v>
      </c>
      <c r="F150" s="33">
        <v>2</v>
      </c>
      <c r="G150" s="154">
        <v>167653</v>
      </c>
      <c r="H150" s="154"/>
      <c r="I150" s="154">
        <v>13186</v>
      </c>
      <c r="J150" s="154"/>
    </row>
    <row r="151" spans="1:10" ht="15" customHeight="1">
      <c r="A151" s="29">
        <v>481</v>
      </c>
      <c r="B151" s="47" t="s">
        <v>386</v>
      </c>
      <c r="C151" s="29"/>
      <c r="D151" s="32">
        <v>1</v>
      </c>
      <c r="E151" s="40">
        <v>6</v>
      </c>
      <c r="F151" s="33">
        <v>3</v>
      </c>
      <c r="G151" s="153"/>
      <c r="H151" s="153"/>
      <c r="I151" s="157"/>
      <c r="J151" s="157"/>
    </row>
    <row r="152" spans="1:10" ht="15" customHeight="1">
      <c r="A152" s="29" t="s">
        <v>387</v>
      </c>
      <c r="B152" s="47" t="s">
        <v>388</v>
      </c>
      <c r="C152" s="29"/>
      <c r="D152" s="32">
        <v>1</v>
      </c>
      <c r="E152" s="40">
        <v>6</v>
      </c>
      <c r="F152" s="33">
        <v>4</v>
      </c>
      <c r="G152" s="154">
        <v>2338518</v>
      </c>
      <c r="H152" s="154"/>
      <c r="I152" s="156">
        <v>1304431</v>
      </c>
      <c r="J152" s="156"/>
    </row>
    <row r="153" spans="1:10" ht="15" customHeight="1">
      <c r="A153" s="29">
        <v>495</v>
      </c>
      <c r="B153" s="47" t="s">
        <v>389</v>
      </c>
      <c r="C153" s="29"/>
      <c r="D153" s="32">
        <v>1</v>
      </c>
      <c r="E153" s="40">
        <v>6</v>
      </c>
      <c r="F153" s="33">
        <v>5</v>
      </c>
      <c r="G153" s="153"/>
      <c r="H153" s="153"/>
      <c r="I153" s="157"/>
      <c r="J153" s="157"/>
    </row>
    <row r="154" spans="1:11" ht="15" customHeight="1">
      <c r="A154" s="29"/>
      <c r="B154" s="47" t="s">
        <v>496</v>
      </c>
      <c r="C154" s="29"/>
      <c r="D154" s="32">
        <v>1</v>
      </c>
      <c r="E154" s="40">
        <v>6</v>
      </c>
      <c r="F154" s="33">
        <v>6</v>
      </c>
      <c r="G154" s="154">
        <f>SUM(G89+G116+G119+G127+G128+G152+G153)</f>
        <v>195893163</v>
      </c>
      <c r="H154" s="154"/>
      <c r="I154" s="154">
        <f>+I89+I116+I119+I127+I128+I152+I153</f>
        <v>197867109</v>
      </c>
      <c r="J154" s="154"/>
      <c r="K154" s="63"/>
    </row>
    <row r="155" spans="1:11" ht="15" customHeight="1">
      <c r="A155" s="29">
        <v>89</v>
      </c>
      <c r="B155" s="26" t="s">
        <v>390</v>
      </c>
      <c r="C155" s="29"/>
      <c r="D155" s="32">
        <v>1</v>
      </c>
      <c r="E155" s="40">
        <v>6</v>
      </c>
      <c r="F155" s="33">
        <v>7</v>
      </c>
      <c r="G155" s="153">
        <v>971091</v>
      </c>
      <c r="H155" s="153"/>
      <c r="I155" s="153">
        <v>746091</v>
      </c>
      <c r="J155" s="153"/>
      <c r="K155" s="63"/>
    </row>
    <row r="156" spans="1:11" ht="15" customHeight="1">
      <c r="A156" s="29"/>
      <c r="B156" s="26" t="s">
        <v>391</v>
      </c>
      <c r="C156" s="29"/>
      <c r="D156" s="32">
        <v>1</v>
      </c>
      <c r="E156" s="40">
        <v>6</v>
      </c>
      <c r="F156" s="33">
        <v>8</v>
      </c>
      <c r="G156" s="153">
        <f>+G154+G155</f>
        <v>196864254</v>
      </c>
      <c r="H156" s="153"/>
      <c r="I156" s="153">
        <f>+I154+I155</f>
        <v>198613200</v>
      </c>
      <c r="J156" s="153"/>
      <c r="K156" s="63"/>
    </row>
    <row r="157" ht="15" customHeight="1">
      <c r="H157" s="97"/>
    </row>
    <row r="158" spans="4:7" ht="15" customHeight="1">
      <c r="D158" s="121" t="s">
        <v>225</v>
      </c>
      <c r="E158" s="121"/>
      <c r="F158" s="121"/>
      <c r="G158" s="121"/>
    </row>
    <row r="159" spans="1:9" ht="15" customHeight="1">
      <c r="A159" s="121" t="s">
        <v>471</v>
      </c>
      <c r="B159" s="121"/>
      <c r="D159" s="121" t="s">
        <v>473</v>
      </c>
      <c r="E159" s="121"/>
      <c r="F159" s="121"/>
      <c r="G159" s="121"/>
      <c r="I159" s="95" t="s">
        <v>226</v>
      </c>
    </row>
    <row r="160" spans="1:9" ht="15" customHeight="1">
      <c r="A160" s="121" t="s">
        <v>612</v>
      </c>
      <c r="B160" s="121"/>
      <c r="D160" s="121" t="s">
        <v>472</v>
      </c>
      <c r="E160" s="121"/>
      <c r="F160" s="121"/>
      <c r="G160" s="121"/>
      <c r="H160" s="95"/>
      <c r="I160" s="95" t="s">
        <v>506</v>
      </c>
    </row>
  </sheetData>
  <sheetProtection/>
  <mergeCells count="162">
    <mergeCell ref="I147:J147"/>
    <mergeCell ref="I148:J148"/>
    <mergeCell ref="I149:J149"/>
    <mergeCell ref="I156:J156"/>
    <mergeCell ref="I150:J150"/>
    <mergeCell ref="I151:J151"/>
    <mergeCell ref="I152:J152"/>
    <mergeCell ref="I153:J153"/>
    <mergeCell ref="I154:J154"/>
    <mergeCell ref="I155:J155"/>
    <mergeCell ref="I141:J141"/>
    <mergeCell ref="I144:J144"/>
    <mergeCell ref="I145:J145"/>
    <mergeCell ref="I146:J146"/>
    <mergeCell ref="I142:J142"/>
    <mergeCell ref="I143:J143"/>
    <mergeCell ref="I135:J135"/>
    <mergeCell ref="I136:J136"/>
    <mergeCell ref="I137:J137"/>
    <mergeCell ref="I138:J138"/>
    <mergeCell ref="I139:J139"/>
    <mergeCell ref="I140:J140"/>
    <mergeCell ref="I127:J127"/>
    <mergeCell ref="I130:J130"/>
    <mergeCell ref="I131:J131"/>
    <mergeCell ref="I132:J132"/>
    <mergeCell ref="I133:J133"/>
    <mergeCell ref="I134:J134"/>
    <mergeCell ref="I121:J121"/>
    <mergeCell ref="I122:J122"/>
    <mergeCell ref="I123:J123"/>
    <mergeCell ref="I124:J124"/>
    <mergeCell ref="I125:J125"/>
    <mergeCell ref="I126:J126"/>
    <mergeCell ref="I113:J113"/>
    <mergeCell ref="I116:J116"/>
    <mergeCell ref="I117:J117"/>
    <mergeCell ref="I118:J118"/>
    <mergeCell ref="I119:J119"/>
    <mergeCell ref="I120:J120"/>
    <mergeCell ref="I115:J115"/>
    <mergeCell ref="I102:J102"/>
    <mergeCell ref="I103:J103"/>
    <mergeCell ref="I108:J108"/>
    <mergeCell ref="I109:J109"/>
    <mergeCell ref="I110:J110"/>
    <mergeCell ref="I111:J111"/>
    <mergeCell ref="G128:H128"/>
    <mergeCell ref="G155:H155"/>
    <mergeCell ref="G156:H156"/>
    <mergeCell ref="G88:H88"/>
    <mergeCell ref="I88:J88"/>
    <mergeCell ref="I92:J92"/>
    <mergeCell ref="I93:J93"/>
    <mergeCell ref="I94:J94"/>
    <mergeCell ref="I95:J95"/>
    <mergeCell ref="I96:J96"/>
    <mergeCell ref="I101:J101"/>
    <mergeCell ref="G152:H152"/>
    <mergeCell ref="G124:H124"/>
    <mergeCell ref="G125:H125"/>
    <mergeCell ref="G126:H126"/>
    <mergeCell ref="G127:H127"/>
    <mergeCell ref="G141:H141"/>
    <mergeCell ref="G144:H144"/>
    <mergeCell ref="G145:H145"/>
    <mergeCell ref="G146:H146"/>
    <mergeCell ref="I97:J97"/>
    <mergeCell ref="G148:H148"/>
    <mergeCell ref="I98:J98"/>
    <mergeCell ref="I107:J107"/>
    <mergeCell ref="I99:J99"/>
    <mergeCell ref="I100:J100"/>
    <mergeCell ref="G116:H116"/>
    <mergeCell ref="G117:H117"/>
    <mergeCell ref="G121:H121"/>
    <mergeCell ref="G122:H122"/>
    <mergeCell ref="G153:H153"/>
    <mergeCell ref="G136:H136"/>
    <mergeCell ref="G137:H137"/>
    <mergeCell ref="G138:H138"/>
    <mergeCell ref="G139:H139"/>
    <mergeCell ref="G140:H140"/>
    <mergeCell ref="G123:H123"/>
    <mergeCell ref="G130:H130"/>
    <mergeCell ref="J12:J16"/>
    <mergeCell ref="G89:H89"/>
    <mergeCell ref="G90:H90"/>
    <mergeCell ref="G91:H91"/>
    <mergeCell ref="I89:J89"/>
    <mergeCell ref="I90:J90"/>
    <mergeCell ref="I91:J91"/>
    <mergeCell ref="G87:H87"/>
    <mergeCell ref="I87:J87"/>
    <mergeCell ref="B3:J3"/>
    <mergeCell ref="B4:J4"/>
    <mergeCell ref="B5:J5"/>
    <mergeCell ref="B6:J6"/>
    <mergeCell ref="B7:J7"/>
    <mergeCell ref="A9:J9"/>
    <mergeCell ref="A12:A16"/>
    <mergeCell ref="B12:B16"/>
    <mergeCell ref="C12:C16"/>
    <mergeCell ref="G103:H103"/>
    <mergeCell ref="D17:F17"/>
    <mergeCell ref="D12:F16"/>
    <mergeCell ref="G12:I15"/>
    <mergeCell ref="G92:H92"/>
    <mergeCell ref="G93:H93"/>
    <mergeCell ref="G94:H94"/>
    <mergeCell ref="D18:F18"/>
    <mergeCell ref="D87:F87"/>
    <mergeCell ref="D88:F88"/>
    <mergeCell ref="I112:J112"/>
    <mergeCell ref="G95:H95"/>
    <mergeCell ref="G96:H96"/>
    <mergeCell ref="G97:H97"/>
    <mergeCell ref="G98:H98"/>
    <mergeCell ref="G99:H99"/>
    <mergeCell ref="G106:H106"/>
    <mergeCell ref="G100:H100"/>
    <mergeCell ref="G101:H101"/>
    <mergeCell ref="G102:H102"/>
    <mergeCell ref="G107:H107"/>
    <mergeCell ref="I104:J104"/>
    <mergeCell ref="I105:J105"/>
    <mergeCell ref="G108:H108"/>
    <mergeCell ref="G109:H109"/>
    <mergeCell ref="G110:H110"/>
    <mergeCell ref="G104:H104"/>
    <mergeCell ref="G105:H105"/>
    <mergeCell ref="I106:J106"/>
    <mergeCell ref="G129:H129"/>
    <mergeCell ref="G111:H111"/>
    <mergeCell ref="G118:H118"/>
    <mergeCell ref="G119:H119"/>
    <mergeCell ref="I114:J114"/>
    <mergeCell ref="G120:H120"/>
    <mergeCell ref="G112:H112"/>
    <mergeCell ref="G113:H113"/>
    <mergeCell ref="G114:H114"/>
    <mergeCell ref="G115:H115"/>
    <mergeCell ref="A10:J10"/>
    <mergeCell ref="G133:H133"/>
    <mergeCell ref="G134:H134"/>
    <mergeCell ref="G135:H135"/>
    <mergeCell ref="G142:H142"/>
    <mergeCell ref="G143:H143"/>
    <mergeCell ref="G131:H131"/>
    <mergeCell ref="I128:J128"/>
    <mergeCell ref="I129:J129"/>
    <mergeCell ref="G132:H132"/>
    <mergeCell ref="D158:G158"/>
    <mergeCell ref="A159:B159"/>
    <mergeCell ref="D159:G159"/>
    <mergeCell ref="A160:B160"/>
    <mergeCell ref="D160:G160"/>
    <mergeCell ref="G147:H147"/>
    <mergeCell ref="G154:H154"/>
    <mergeCell ref="G149:H149"/>
    <mergeCell ref="G150:H150"/>
    <mergeCell ref="G151:H15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5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SheetLayoutView="100" zoomScalePageLayoutView="0" workbookViewId="0" topLeftCell="A61">
      <selection activeCell="J84" sqref="J84"/>
    </sheetView>
  </sheetViews>
  <sheetFormatPr defaultColWidth="9.00390625" defaultRowHeight="12.75"/>
  <cols>
    <col min="1" max="1" width="17.625" style="69" customWidth="1"/>
    <col min="2" max="2" width="44.75390625" style="69" customWidth="1"/>
    <col min="3" max="3" width="8.375" style="69" customWidth="1"/>
    <col min="4" max="4" width="5.75390625" style="69" customWidth="1"/>
    <col min="5" max="5" width="2.625" style="69" customWidth="1"/>
    <col min="6" max="6" width="7.375" style="69" customWidth="1"/>
    <col min="7" max="7" width="2.875" style="69" customWidth="1"/>
    <col min="8" max="8" width="12.75390625" style="69" customWidth="1"/>
    <col min="9" max="9" width="16.00390625" style="69" customWidth="1"/>
    <col min="10" max="16384" width="9.125" style="69" customWidth="1"/>
  </cols>
  <sheetData>
    <row r="1" ht="13.5">
      <c r="I1" s="80" t="s">
        <v>32</v>
      </c>
    </row>
    <row r="2" ht="13.5">
      <c r="I2" s="81" t="s">
        <v>508</v>
      </c>
    </row>
    <row r="3" spans="1:9" ht="12.75">
      <c r="A3" s="82" t="s">
        <v>227</v>
      </c>
      <c r="B3" s="171" t="s">
        <v>425</v>
      </c>
      <c r="C3" s="172"/>
      <c r="D3" s="172"/>
      <c r="E3" s="172"/>
      <c r="F3" s="172"/>
      <c r="G3" s="172"/>
      <c r="H3" s="172"/>
      <c r="I3" s="173"/>
    </row>
    <row r="4" spans="1:9" ht="12.75">
      <c r="A4" s="82" t="s">
        <v>74</v>
      </c>
      <c r="B4" s="171" t="s">
        <v>426</v>
      </c>
      <c r="C4" s="172"/>
      <c r="D4" s="172"/>
      <c r="E4" s="172"/>
      <c r="F4" s="172"/>
      <c r="G4" s="172"/>
      <c r="H4" s="172"/>
      <c r="I4" s="173"/>
    </row>
    <row r="5" spans="1:9" ht="12.75">
      <c r="A5" s="82" t="s">
        <v>75</v>
      </c>
      <c r="B5" s="171" t="s">
        <v>507</v>
      </c>
      <c r="C5" s="172"/>
      <c r="D5" s="172"/>
      <c r="E5" s="172"/>
      <c r="F5" s="172"/>
      <c r="G5" s="172"/>
      <c r="H5" s="172"/>
      <c r="I5" s="173"/>
    </row>
    <row r="6" spans="1:9" ht="12.75">
      <c r="A6" s="82" t="s">
        <v>76</v>
      </c>
      <c r="B6" s="174" t="s">
        <v>468</v>
      </c>
      <c r="C6" s="175"/>
      <c r="D6" s="175"/>
      <c r="E6" s="175"/>
      <c r="F6" s="175"/>
      <c r="G6" s="175"/>
      <c r="H6" s="175"/>
      <c r="I6" s="176"/>
    </row>
    <row r="7" spans="1:9" ht="12.75">
      <c r="A7" s="82" t="s">
        <v>77</v>
      </c>
      <c r="B7" s="174" t="s">
        <v>468</v>
      </c>
      <c r="C7" s="175"/>
      <c r="D7" s="175"/>
      <c r="E7" s="175"/>
      <c r="F7" s="175"/>
      <c r="G7" s="175"/>
      <c r="H7" s="175"/>
      <c r="I7" s="176"/>
    </row>
    <row r="8" spans="6:9" ht="12.75">
      <c r="F8" s="70"/>
      <c r="G8" s="70"/>
      <c r="H8" s="70"/>
      <c r="I8" s="70"/>
    </row>
    <row r="10" spans="1:9" ht="13.5" thickBot="1">
      <c r="A10" s="177" t="s">
        <v>393</v>
      </c>
      <c r="B10" s="177"/>
      <c r="C10" s="177"/>
      <c r="D10" s="177"/>
      <c r="E10" s="177"/>
      <c r="F10" s="177"/>
      <c r="G10" s="177"/>
      <c r="H10" s="177"/>
      <c r="I10" s="177"/>
    </row>
    <row r="11" spans="1:9" ht="14.25" thickBot="1" thickTop="1">
      <c r="A11" s="178" t="s">
        <v>509</v>
      </c>
      <c r="B11" s="178"/>
      <c r="C11" s="178"/>
      <c r="D11" s="178"/>
      <c r="E11" s="178"/>
      <c r="F11" s="178"/>
      <c r="G11" s="178"/>
      <c r="H11" s="178"/>
      <c r="I11" s="178"/>
    </row>
    <row r="12" spans="1:8" ht="13.5" thickTop="1">
      <c r="A12" s="83"/>
      <c r="B12" s="83"/>
      <c r="C12" s="83"/>
      <c r="D12" s="83"/>
      <c r="E12" s="83"/>
      <c r="F12" s="83"/>
      <c r="G12" s="83"/>
      <c r="H12" s="83"/>
    </row>
    <row r="13" spans="2:8" ht="12.75">
      <c r="B13" s="179" t="s">
        <v>615</v>
      </c>
      <c r="C13" s="179"/>
      <c r="D13" s="179"/>
      <c r="E13" s="179"/>
      <c r="F13" s="179"/>
      <c r="G13" s="179"/>
      <c r="H13" s="179"/>
    </row>
    <row r="15" ht="12.75">
      <c r="I15" s="71" t="s">
        <v>394</v>
      </c>
    </row>
    <row r="16" spans="1:9" ht="12.75" customHeight="1">
      <c r="A16" s="180" t="s">
        <v>510</v>
      </c>
      <c r="B16" s="183" t="s">
        <v>395</v>
      </c>
      <c r="C16" s="184" t="s">
        <v>80</v>
      </c>
      <c r="D16" s="183" t="s">
        <v>511</v>
      </c>
      <c r="E16" s="183" t="s">
        <v>396</v>
      </c>
      <c r="F16" s="183"/>
      <c r="G16" s="183"/>
      <c r="H16" s="183" t="s">
        <v>228</v>
      </c>
      <c r="I16" s="183"/>
    </row>
    <row r="17" spans="1:9" ht="12.75" customHeight="1">
      <c r="A17" s="181"/>
      <c r="B17" s="183"/>
      <c r="C17" s="184"/>
      <c r="D17" s="183"/>
      <c r="E17" s="183"/>
      <c r="F17" s="183"/>
      <c r="G17" s="183"/>
      <c r="H17" s="183"/>
      <c r="I17" s="183"/>
    </row>
    <row r="18" spans="1:9" ht="12.75">
      <c r="A18" s="181"/>
      <c r="B18" s="183"/>
      <c r="C18" s="184"/>
      <c r="D18" s="183"/>
      <c r="E18" s="183"/>
      <c r="F18" s="183"/>
      <c r="G18" s="183"/>
      <c r="H18" s="183"/>
      <c r="I18" s="183"/>
    </row>
    <row r="19" spans="1:9" ht="25.5" customHeight="1">
      <c r="A19" s="181"/>
      <c r="B19" s="183"/>
      <c r="C19" s="184"/>
      <c r="D19" s="183"/>
      <c r="E19" s="183"/>
      <c r="F19" s="183"/>
      <c r="G19" s="183"/>
      <c r="H19" s="183" t="s">
        <v>397</v>
      </c>
      <c r="I19" s="183" t="s">
        <v>398</v>
      </c>
    </row>
    <row r="20" spans="1:9" ht="12.75">
      <c r="A20" s="182"/>
      <c r="B20" s="183"/>
      <c r="C20" s="184"/>
      <c r="D20" s="183"/>
      <c r="E20" s="183"/>
      <c r="F20" s="183"/>
      <c r="G20" s="183"/>
      <c r="H20" s="183"/>
      <c r="I20" s="183"/>
    </row>
    <row r="21" spans="1:9" ht="12.75">
      <c r="A21" s="72">
        <v>1</v>
      </c>
      <c r="B21" s="72">
        <v>2</v>
      </c>
      <c r="C21" s="72">
        <v>3</v>
      </c>
      <c r="D21" s="72">
        <v>4</v>
      </c>
      <c r="E21" s="185">
        <v>5</v>
      </c>
      <c r="F21" s="185"/>
      <c r="G21" s="185"/>
      <c r="H21" s="72">
        <v>6</v>
      </c>
      <c r="I21" s="72">
        <v>7</v>
      </c>
    </row>
    <row r="22" spans="1:9" ht="27" customHeight="1">
      <c r="A22" s="72"/>
      <c r="B22" s="9" t="s">
        <v>512</v>
      </c>
      <c r="C22" s="72"/>
      <c r="D22" s="72"/>
      <c r="E22" s="185"/>
      <c r="F22" s="185"/>
      <c r="G22" s="185"/>
      <c r="H22" s="98"/>
      <c r="I22" s="98"/>
    </row>
    <row r="23" spans="1:9" ht="15" customHeight="1">
      <c r="A23" s="72" t="s">
        <v>399</v>
      </c>
      <c r="B23" s="74" t="s">
        <v>513</v>
      </c>
      <c r="C23" s="72"/>
      <c r="D23" s="72"/>
      <c r="E23" s="72">
        <v>4</v>
      </c>
      <c r="F23" s="72">
        <v>0</v>
      </c>
      <c r="G23" s="72">
        <v>1</v>
      </c>
      <c r="H23" s="108">
        <v>-1480079.1600000001</v>
      </c>
      <c r="I23" s="108">
        <v>-4747210.240000002</v>
      </c>
    </row>
    <row r="24" spans="1:9" ht="13.5" customHeight="1">
      <c r="A24" s="72"/>
      <c r="B24" s="75" t="s">
        <v>514</v>
      </c>
      <c r="C24" s="72"/>
      <c r="D24" s="72"/>
      <c r="E24" s="72"/>
      <c r="F24" s="72"/>
      <c r="G24" s="72"/>
      <c r="H24" s="99"/>
      <c r="I24" s="99"/>
    </row>
    <row r="25" spans="1:9" ht="26.25" customHeight="1">
      <c r="A25" s="72" t="s">
        <v>400</v>
      </c>
      <c r="B25" s="75" t="s">
        <v>515</v>
      </c>
      <c r="C25" s="72"/>
      <c r="D25" s="72" t="s">
        <v>516</v>
      </c>
      <c r="E25" s="72"/>
      <c r="F25" s="72"/>
      <c r="G25" s="72"/>
      <c r="H25" s="99"/>
      <c r="I25" s="99"/>
    </row>
    <row r="26" spans="1:9" ht="15.75" customHeight="1">
      <c r="A26" s="72" t="s">
        <v>401</v>
      </c>
      <c r="B26" s="75" t="s">
        <v>517</v>
      </c>
      <c r="C26" s="72"/>
      <c r="D26" s="72" t="s">
        <v>518</v>
      </c>
      <c r="E26" s="72"/>
      <c r="F26" s="72"/>
      <c r="G26" s="72"/>
      <c r="H26" s="99"/>
      <c r="I26" s="99"/>
    </row>
    <row r="27" spans="1:9" ht="27" customHeight="1">
      <c r="A27" s="72" t="s">
        <v>402</v>
      </c>
      <c r="B27" s="75" t="s">
        <v>519</v>
      </c>
      <c r="C27" s="72"/>
      <c r="D27" s="72" t="s">
        <v>516</v>
      </c>
      <c r="E27" s="72"/>
      <c r="F27" s="72"/>
      <c r="G27" s="72"/>
      <c r="H27" s="99">
        <v>2029371.82</v>
      </c>
      <c r="I27" s="99">
        <v>1842403.11</v>
      </c>
    </row>
    <row r="28" spans="1:9" ht="15.75" customHeight="1">
      <c r="A28" s="72" t="s">
        <v>403</v>
      </c>
      <c r="B28" s="75" t="s">
        <v>520</v>
      </c>
      <c r="C28" s="72"/>
      <c r="D28" s="72" t="s">
        <v>518</v>
      </c>
      <c r="E28" s="72"/>
      <c r="F28" s="72"/>
      <c r="G28" s="72"/>
      <c r="H28" s="99">
        <v>30974.800000000003</v>
      </c>
      <c r="I28" s="99">
        <v>-31.930000000000064</v>
      </c>
    </row>
    <row r="29" spans="1:9" ht="15.75" customHeight="1">
      <c r="A29" s="72" t="s">
        <v>404</v>
      </c>
      <c r="B29" s="75" t="s">
        <v>521</v>
      </c>
      <c r="C29" s="72"/>
      <c r="D29" s="72" t="s">
        <v>518</v>
      </c>
      <c r="E29" s="72"/>
      <c r="F29" s="72"/>
      <c r="G29" s="72"/>
      <c r="H29" s="99"/>
      <c r="I29" s="99"/>
    </row>
    <row r="30" spans="1:9" ht="13.5" customHeight="1">
      <c r="A30" s="72" t="s">
        <v>522</v>
      </c>
      <c r="B30" s="75" t="s">
        <v>523</v>
      </c>
      <c r="C30" s="72"/>
      <c r="D30" s="72" t="s">
        <v>518</v>
      </c>
      <c r="E30" s="72"/>
      <c r="F30" s="72"/>
      <c r="G30" s="72"/>
      <c r="H30" s="99"/>
      <c r="I30" s="99"/>
    </row>
    <row r="31" spans="1:9" ht="26.25" customHeight="1">
      <c r="A31" s="72" t="s">
        <v>524</v>
      </c>
      <c r="B31" s="75" t="s">
        <v>525</v>
      </c>
      <c r="C31" s="72"/>
      <c r="D31" s="72" t="s">
        <v>518</v>
      </c>
      <c r="E31" s="72"/>
      <c r="F31" s="72"/>
      <c r="G31" s="72"/>
      <c r="H31" s="99"/>
      <c r="I31" s="99"/>
    </row>
    <row r="32" spans="1:9" ht="15.75" customHeight="1">
      <c r="A32" s="73" t="s">
        <v>526</v>
      </c>
      <c r="B32" s="74" t="s">
        <v>527</v>
      </c>
      <c r="C32" s="72"/>
      <c r="D32" s="72"/>
      <c r="E32" s="72">
        <v>4</v>
      </c>
      <c r="F32" s="72">
        <v>0</v>
      </c>
      <c r="G32" s="72">
        <v>2</v>
      </c>
      <c r="H32" s="108">
        <f>SUM(H25:H31)</f>
        <v>2060346.62</v>
      </c>
      <c r="I32" s="108">
        <f>SUM(I25:I31)</f>
        <v>1842371.1800000002</v>
      </c>
    </row>
    <row r="33" spans="1:9" ht="12.75" customHeight="1">
      <c r="A33" s="72" t="s">
        <v>528</v>
      </c>
      <c r="B33" s="75" t="s">
        <v>529</v>
      </c>
      <c r="C33" s="72"/>
      <c r="D33" s="72" t="s">
        <v>518</v>
      </c>
      <c r="E33" s="72"/>
      <c r="F33" s="72"/>
      <c r="G33" s="72"/>
      <c r="H33" s="99">
        <v>-1746941</v>
      </c>
      <c r="I33" s="99">
        <v>-2915143</v>
      </c>
    </row>
    <row r="34" spans="1:9" ht="13.5" customHeight="1">
      <c r="A34" s="72" t="s">
        <v>530</v>
      </c>
      <c r="B34" s="75" t="s">
        <v>531</v>
      </c>
      <c r="C34" s="72"/>
      <c r="D34" s="72" t="s">
        <v>518</v>
      </c>
      <c r="E34" s="72"/>
      <c r="F34" s="72"/>
      <c r="G34" s="72"/>
      <c r="H34" s="99">
        <v>8770998</v>
      </c>
      <c r="I34" s="99">
        <v>13271015</v>
      </c>
    </row>
    <row r="35" spans="1:9" ht="14.25" customHeight="1">
      <c r="A35" s="72" t="s">
        <v>532</v>
      </c>
      <c r="B35" s="75" t="s">
        <v>533</v>
      </c>
      <c r="C35" s="72"/>
      <c r="D35" s="72" t="s">
        <v>518</v>
      </c>
      <c r="E35" s="72"/>
      <c r="F35" s="72"/>
      <c r="G35" s="72"/>
      <c r="H35" s="99">
        <v>-1790160</v>
      </c>
      <c r="I35" s="99">
        <v>-2079345</v>
      </c>
    </row>
    <row r="36" spans="1:9" ht="14.25" customHeight="1">
      <c r="A36" s="72" t="s">
        <v>534</v>
      </c>
      <c r="B36" s="75" t="s">
        <v>535</v>
      </c>
      <c r="C36" s="72"/>
      <c r="D36" s="72" t="s">
        <v>518</v>
      </c>
      <c r="E36" s="72"/>
      <c r="F36" s="72"/>
      <c r="G36" s="72"/>
      <c r="H36" s="99">
        <v>-105178</v>
      </c>
      <c r="I36" s="99">
        <v>-80988</v>
      </c>
    </row>
    <row r="37" spans="1:9" ht="14.25" customHeight="1">
      <c r="A37" s="72" t="s">
        <v>536</v>
      </c>
      <c r="B37" s="75" t="s">
        <v>537</v>
      </c>
      <c r="C37" s="72"/>
      <c r="D37" s="72" t="s">
        <v>518</v>
      </c>
      <c r="E37" s="72"/>
      <c r="F37" s="72"/>
      <c r="G37" s="72"/>
      <c r="H37" s="99">
        <v>-13058</v>
      </c>
      <c r="I37" s="99">
        <v>-819729</v>
      </c>
    </row>
    <row r="38" spans="1:9" ht="13.5" customHeight="1">
      <c r="A38" s="72" t="s">
        <v>538</v>
      </c>
      <c r="B38" s="75" t="s">
        <v>539</v>
      </c>
      <c r="C38" s="72"/>
      <c r="D38" s="72" t="s">
        <v>518</v>
      </c>
      <c r="E38" s="72"/>
      <c r="F38" s="72"/>
      <c r="G38" s="72"/>
      <c r="H38" s="99">
        <v>-1778092</v>
      </c>
      <c r="I38" s="99">
        <v>-9409211</v>
      </c>
    </row>
    <row r="39" spans="1:9" ht="15" customHeight="1">
      <c r="A39" s="72" t="s">
        <v>540</v>
      </c>
      <c r="B39" s="75" t="s">
        <v>541</v>
      </c>
      <c r="C39" s="72"/>
      <c r="D39" s="72" t="s">
        <v>518</v>
      </c>
      <c r="E39" s="72"/>
      <c r="F39" s="72"/>
      <c r="G39" s="72"/>
      <c r="H39" s="99"/>
      <c r="I39" s="99"/>
    </row>
    <row r="40" spans="1:9" ht="15.75" customHeight="1">
      <c r="A40" s="73" t="s">
        <v>542</v>
      </c>
      <c r="B40" s="74" t="s">
        <v>543</v>
      </c>
      <c r="C40" s="72"/>
      <c r="D40" s="72"/>
      <c r="E40" s="72">
        <v>4</v>
      </c>
      <c r="F40" s="72">
        <v>0</v>
      </c>
      <c r="G40" s="72"/>
      <c r="H40" s="108">
        <f>SUM(H33:H39)</f>
        <v>3337569</v>
      </c>
      <c r="I40" s="108">
        <f>SUM(I33:I39)</f>
        <v>-2033401</v>
      </c>
    </row>
    <row r="41" spans="1:9" ht="15.75" customHeight="1">
      <c r="A41" s="73" t="s">
        <v>544</v>
      </c>
      <c r="B41" s="74" t="s">
        <v>545</v>
      </c>
      <c r="C41" s="72"/>
      <c r="D41" s="72"/>
      <c r="E41" s="72">
        <v>4</v>
      </c>
      <c r="F41" s="72">
        <v>0</v>
      </c>
      <c r="G41" s="72"/>
      <c r="H41" s="108">
        <f>SUM(H23,H32,H40)</f>
        <v>3917836.46</v>
      </c>
      <c r="I41" s="108">
        <f>-SUM(I23,I32,I40)</f>
        <v>4938240.060000002</v>
      </c>
    </row>
    <row r="42" spans="1:9" ht="15" customHeight="1">
      <c r="A42" s="72"/>
      <c r="B42" s="75" t="s">
        <v>546</v>
      </c>
      <c r="C42" s="72"/>
      <c r="D42" s="72"/>
      <c r="E42" s="72"/>
      <c r="F42" s="72"/>
      <c r="G42" s="72"/>
      <c r="H42" s="99"/>
      <c r="I42" s="99"/>
    </row>
    <row r="43" spans="1:9" ht="15" customHeight="1">
      <c r="A43" s="73" t="s">
        <v>547</v>
      </c>
      <c r="B43" s="74" t="s">
        <v>548</v>
      </c>
      <c r="C43" s="72"/>
      <c r="D43" s="72"/>
      <c r="E43" s="72">
        <v>4</v>
      </c>
      <c r="F43" s="72">
        <v>0</v>
      </c>
      <c r="G43" s="72">
        <v>5</v>
      </c>
      <c r="H43" s="108">
        <f>SUM(H44:H49)</f>
        <v>0</v>
      </c>
      <c r="I43" s="108">
        <f>SUM(I44:I49)</f>
        <v>0</v>
      </c>
    </row>
    <row r="44" spans="1:9" ht="17.25" customHeight="1">
      <c r="A44" s="72" t="s">
        <v>549</v>
      </c>
      <c r="B44" s="75" t="s">
        <v>405</v>
      </c>
      <c r="C44" s="72"/>
      <c r="D44" s="72" t="s">
        <v>516</v>
      </c>
      <c r="E44" s="72">
        <v>4</v>
      </c>
      <c r="F44" s="72">
        <v>0</v>
      </c>
      <c r="G44" s="72">
        <v>6</v>
      </c>
      <c r="H44" s="99"/>
      <c r="I44" s="99"/>
    </row>
    <row r="45" spans="1:9" ht="15.75" customHeight="1">
      <c r="A45" s="72" t="s">
        <v>550</v>
      </c>
      <c r="B45" s="75" t="s">
        <v>406</v>
      </c>
      <c r="C45" s="72"/>
      <c r="D45" s="72" t="s">
        <v>516</v>
      </c>
      <c r="E45" s="72">
        <v>4</v>
      </c>
      <c r="F45" s="72">
        <v>0</v>
      </c>
      <c r="G45" s="72">
        <v>7</v>
      </c>
      <c r="H45" s="99"/>
      <c r="I45" s="99"/>
    </row>
    <row r="46" spans="1:9" ht="15" customHeight="1">
      <c r="A46" s="72" t="s">
        <v>551</v>
      </c>
      <c r="B46" s="75" t="s">
        <v>407</v>
      </c>
      <c r="C46" s="72"/>
      <c r="D46" s="72" t="s">
        <v>516</v>
      </c>
      <c r="E46" s="72">
        <v>4</v>
      </c>
      <c r="F46" s="72">
        <v>0</v>
      </c>
      <c r="G46" s="72">
        <v>8</v>
      </c>
      <c r="H46" s="99"/>
      <c r="I46" s="99"/>
    </row>
    <row r="47" spans="1:9" ht="12.75" customHeight="1">
      <c r="A47" s="72" t="s">
        <v>552</v>
      </c>
      <c r="B47" s="75" t="s">
        <v>408</v>
      </c>
      <c r="C47" s="72"/>
      <c r="D47" s="72" t="s">
        <v>516</v>
      </c>
      <c r="E47" s="72">
        <v>4</v>
      </c>
      <c r="F47" s="72">
        <v>0</v>
      </c>
      <c r="G47" s="72"/>
      <c r="H47" s="99"/>
      <c r="I47" s="99"/>
    </row>
    <row r="48" spans="1:9" ht="12.75" customHeight="1">
      <c r="A48" s="72" t="s">
        <v>553</v>
      </c>
      <c r="B48" s="75" t="s">
        <v>409</v>
      </c>
      <c r="C48" s="72"/>
      <c r="D48" s="72" t="s">
        <v>516</v>
      </c>
      <c r="E48" s="72">
        <v>4</v>
      </c>
      <c r="F48" s="72">
        <v>1</v>
      </c>
      <c r="G48" s="72">
        <v>0</v>
      </c>
      <c r="H48" s="99"/>
      <c r="I48" s="99"/>
    </row>
    <row r="49" spans="1:9" ht="13.5" customHeight="1">
      <c r="A49" s="72" t="s">
        <v>554</v>
      </c>
      <c r="B49" s="75" t="s">
        <v>410</v>
      </c>
      <c r="C49" s="72"/>
      <c r="D49" s="72" t="s">
        <v>516</v>
      </c>
      <c r="E49" s="72">
        <v>4</v>
      </c>
      <c r="F49" s="72">
        <v>1</v>
      </c>
      <c r="G49" s="72">
        <v>1</v>
      </c>
      <c r="H49" s="99"/>
      <c r="I49" s="99"/>
    </row>
    <row r="50" spans="1:9" ht="15.75" customHeight="1">
      <c r="A50" s="73" t="s">
        <v>555</v>
      </c>
      <c r="B50" s="74" t="s">
        <v>556</v>
      </c>
      <c r="C50" s="72"/>
      <c r="D50" s="72"/>
      <c r="E50" s="72">
        <v>4</v>
      </c>
      <c r="F50" s="72">
        <v>1</v>
      </c>
      <c r="G50" s="72"/>
      <c r="H50" s="108">
        <f>SUM(H51:H54)</f>
        <v>0</v>
      </c>
      <c r="I50" s="108">
        <f>SUM(I51:I54)</f>
        <v>0</v>
      </c>
    </row>
    <row r="51" spans="1:9" ht="15" customHeight="1">
      <c r="A51" s="72" t="s">
        <v>557</v>
      </c>
      <c r="B51" s="75" t="s">
        <v>411</v>
      </c>
      <c r="C51" s="72"/>
      <c r="D51" s="72" t="s">
        <v>500</v>
      </c>
      <c r="E51" s="72">
        <v>4</v>
      </c>
      <c r="F51" s="72">
        <v>1</v>
      </c>
      <c r="G51" s="72"/>
      <c r="H51" s="99"/>
      <c r="I51" s="99"/>
    </row>
    <row r="52" spans="1:9" ht="13.5" customHeight="1">
      <c r="A52" s="72" t="s">
        <v>558</v>
      </c>
      <c r="B52" s="75" t="s">
        <v>412</v>
      </c>
      <c r="C52" s="72"/>
      <c r="D52" s="72" t="s">
        <v>500</v>
      </c>
      <c r="E52" s="72">
        <v>4</v>
      </c>
      <c r="F52" s="72">
        <v>1</v>
      </c>
      <c r="G52" s="72">
        <v>4</v>
      </c>
      <c r="H52" s="99"/>
      <c r="I52" s="99"/>
    </row>
    <row r="53" spans="1:9" ht="14.25" customHeight="1">
      <c r="A53" s="72" t="s">
        <v>559</v>
      </c>
      <c r="B53" s="75" t="s">
        <v>413</v>
      </c>
      <c r="C53" s="72"/>
      <c r="D53" s="72" t="s">
        <v>500</v>
      </c>
      <c r="E53" s="72">
        <v>4</v>
      </c>
      <c r="F53" s="72">
        <v>1</v>
      </c>
      <c r="G53" s="72">
        <v>5</v>
      </c>
      <c r="H53" s="99"/>
      <c r="I53" s="99"/>
    </row>
    <row r="54" spans="1:9" ht="16.5" customHeight="1">
      <c r="A54" s="72" t="s">
        <v>560</v>
      </c>
      <c r="B54" s="75" t="s">
        <v>414</v>
      </c>
      <c r="C54" s="72"/>
      <c r="D54" s="72" t="s">
        <v>500</v>
      </c>
      <c r="E54" s="72">
        <v>4</v>
      </c>
      <c r="F54" s="72">
        <v>1</v>
      </c>
      <c r="G54" s="72">
        <v>6</v>
      </c>
      <c r="H54" s="99"/>
      <c r="I54" s="99"/>
    </row>
    <row r="55" spans="1:9" ht="15.75" customHeight="1">
      <c r="A55" s="73">
        <v>31</v>
      </c>
      <c r="B55" s="74" t="s">
        <v>561</v>
      </c>
      <c r="C55" s="72"/>
      <c r="D55" s="72"/>
      <c r="E55" s="72">
        <v>4</v>
      </c>
      <c r="F55" s="72">
        <v>1</v>
      </c>
      <c r="G55" s="72"/>
      <c r="H55" s="99"/>
      <c r="I55" s="99"/>
    </row>
    <row r="56" spans="1:9" ht="14.25" customHeight="1">
      <c r="A56" s="73" t="s">
        <v>562</v>
      </c>
      <c r="B56" s="74" t="s">
        <v>563</v>
      </c>
      <c r="C56" s="72"/>
      <c r="D56" s="72"/>
      <c r="E56" s="72">
        <v>4</v>
      </c>
      <c r="F56" s="72">
        <v>1</v>
      </c>
      <c r="G56" s="72"/>
      <c r="H56" s="108">
        <f>H50-H43</f>
        <v>0</v>
      </c>
      <c r="I56" s="108">
        <f>I50-I43</f>
        <v>0</v>
      </c>
    </row>
    <row r="57" spans="1:9" ht="27" customHeight="1">
      <c r="A57" s="72"/>
      <c r="B57" s="75" t="s">
        <v>564</v>
      </c>
      <c r="C57" s="72"/>
      <c r="D57" s="72"/>
      <c r="E57" s="72"/>
      <c r="F57" s="72"/>
      <c r="G57" s="72"/>
      <c r="H57" s="99"/>
      <c r="I57" s="99"/>
    </row>
    <row r="58" spans="1:9" ht="14.25" customHeight="1">
      <c r="A58" s="73" t="s">
        <v>565</v>
      </c>
      <c r="B58" s="74" t="s">
        <v>566</v>
      </c>
      <c r="C58" s="72"/>
      <c r="D58" s="72"/>
      <c r="E58" s="72">
        <v>4</v>
      </c>
      <c r="F58" s="72">
        <v>1</v>
      </c>
      <c r="G58" s="72"/>
      <c r="H58" s="108">
        <f>SUM(H59:H62)</f>
        <v>0</v>
      </c>
      <c r="I58" s="108">
        <f>SUM(I59:I62)</f>
        <v>2544983</v>
      </c>
    </row>
    <row r="59" spans="1:9" ht="13.5" customHeight="1">
      <c r="A59" s="72" t="s">
        <v>567</v>
      </c>
      <c r="B59" s="75" t="s">
        <v>415</v>
      </c>
      <c r="C59" s="72"/>
      <c r="D59" s="72" t="s">
        <v>516</v>
      </c>
      <c r="E59" s="72">
        <v>4</v>
      </c>
      <c r="F59" s="72">
        <v>2</v>
      </c>
      <c r="G59" s="72">
        <v>0</v>
      </c>
      <c r="H59" s="99"/>
      <c r="I59" s="99"/>
    </row>
    <row r="60" spans="1:9" ht="12.75" customHeight="1">
      <c r="A60" s="72" t="s">
        <v>568</v>
      </c>
      <c r="B60" s="75" t="s">
        <v>416</v>
      </c>
      <c r="C60" s="72"/>
      <c r="D60" s="72" t="s">
        <v>516</v>
      </c>
      <c r="E60" s="72">
        <v>4</v>
      </c>
      <c r="F60" s="72">
        <v>2</v>
      </c>
      <c r="G60" s="72"/>
      <c r="H60" s="99"/>
      <c r="I60" s="99"/>
    </row>
    <row r="61" spans="1:9" ht="12.75" customHeight="1">
      <c r="A61" s="72" t="s">
        <v>569</v>
      </c>
      <c r="B61" s="75" t="s">
        <v>417</v>
      </c>
      <c r="C61" s="72"/>
      <c r="D61" s="72" t="s">
        <v>516</v>
      </c>
      <c r="E61" s="72">
        <v>4</v>
      </c>
      <c r="F61" s="72">
        <v>2</v>
      </c>
      <c r="G61" s="72">
        <v>2</v>
      </c>
      <c r="H61" s="99"/>
      <c r="I61" s="99"/>
    </row>
    <row r="62" spans="1:9" ht="27.75" customHeight="1">
      <c r="A62" s="72" t="s">
        <v>570</v>
      </c>
      <c r="B62" s="75" t="s">
        <v>418</v>
      </c>
      <c r="C62" s="72"/>
      <c r="D62" s="72" t="s">
        <v>516</v>
      </c>
      <c r="E62" s="72">
        <v>4</v>
      </c>
      <c r="F62" s="72">
        <v>2</v>
      </c>
      <c r="G62" s="72">
        <v>3</v>
      </c>
      <c r="H62" s="99"/>
      <c r="I62" s="99">
        <v>2544983</v>
      </c>
    </row>
    <row r="63" spans="1:9" ht="14.25" customHeight="1">
      <c r="A63" s="73" t="s">
        <v>571</v>
      </c>
      <c r="B63" s="74" t="s">
        <v>572</v>
      </c>
      <c r="C63" s="72"/>
      <c r="D63" s="72"/>
      <c r="E63" s="72">
        <v>4</v>
      </c>
      <c r="F63" s="72">
        <v>2</v>
      </c>
      <c r="G63" s="72"/>
      <c r="H63" s="108">
        <f>SUM(H64:H69)</f>
        <v>3102939</v>
      </c>
      <c r="I63" s="108">
        <f>SUM(I64:I69)</f>
        <v>0</v>
      </c>
    </row>
    <row r="64" spans="1:9" ht="12.75" customHeight="1">
      <c r="A64" s="72" t="s">
        <v>573</v>
      </c>
      <c r="B64" s="75" t="s">
        <v>419</v>
      </c>
      <c r="C64" s="72"/>
      <c r="D64" s="72" t="s">
        <v>500</v>
      </c>
      <c r="E64" s="72">
        <v>4</v>
      </c>
      <c r="F64" s="72">
        <v>2</v>
      </c>
      <c r="G64" s="72">
        <v>5</v>
      </c>
      <c r="H64" s="99"/>
      <c r="I64" s="99"/>
    </row>
    <row r="65" spans="1:9" ht="15.75" customHeight="1">
      <c r="A65" s="72" t="s">
        <v>574</v>
      </c>
      <c r="B65" s="75" t="s">
        <v>420</v>
      </c>
      <c r="C65" s="72"/>
      <c r="D65" s="72" t="s">
        <v>500</v>
      </c>
      <c r="E65" s="72">
        <v>4</v>
      </c>
      <c r="F65" s="72">
        <v>2</v>
      </c>
      <c r="G65" s="72">
        <v>6</v>
      </c>
      <c r="H65" s="99"/>
      <c r="I65" s="99"/>
    </row>
    <row r="66" spans="1:9" ht="14.25" customHeight="1">
      <c r="A66" s="72" t="s">
        <v>575</v>
      </c>
      <c r="B66" s="75" t="s">
        <v>421</v>
      </c>
      <c r="C66" s="72"/>
      <c r="D66" s="72" t="s">
        <v>500</v>
      </c>
      <c r="E66" s="72">
        <v>4</v>
      </c>
      <c r="F66" s="72">
        <v>2</v>
      </c>
      <c r="G66" s="72">
        <v>7</v>
      </c>
      <c r="H66" s="99"/>
      <c r="I66" s="99"/>
    </row>
    <row r="67" spans="1:9" ht="12" customHeight="1">
      <c r="A67" s="72" t="s">
        <v>576</v>
      </c>
      <c r="B67" s="75" t="s">
        <v>422</v>
      </c>
      <c r="C67" s="72"/>
      <c r="D67" s="72" t="s">
        <v>500</v>
      </c>
      <c r="E67" s="72">
        <v>4</v>
      </c>
      <c r="F67" s="72">
        <v>2</v>
      </c>
      <c r="G67" s="72"/>
      <c r="H67" s="99"/>
      <c r="I67" s="99"/>
    </row>
    <row r="68" spans="1:9" ht="13.5" customHeight="1">
      <c r="A68" s="72" t="s">
        <v>577</v>
      </c>
      <c r="B68" s="75" t="s">
        <v>423</v>
      </c>
      <c r="C68" s="72"/>
      <c r="D68" s="72" t="s">
        <v>500</v>
      </c>
      <c r="E68" s="72">
        <v>4</v>
      </c>
      <c r="F68" s="72">
        <v>2</v>
      </c>
      <c r="G68" s="72"/>
      <c r="H68" s="99"/>
      <c r="I68" s="99"/>
    </row>
    <row r="69" spans="1:9" ht="27" customHeight="1">
      <c r="A69" s="72" t="s">
        <v>578</v>
      </c>
      <c r="B69" s="75" t="s">
        <v>424</v>
      </c>
      <c r="C69" s="72"/>
      <c r="D69" s="72" t="s">
        <v>500</v>
      </c>
      <c r="E69" s="72">
        <v>4</v>
      </c>
      <c r="F69" s="72">
        <v>3</v>
      </c>
      <c r="G69" s="72">
        <v>0</v>
      </c>
      <c r="H69" s="99">
        <v>3102939</v>
      </c>
      <c r="I69" s="99"/>
    </row>
    <row r="70" spans="1:9" ht="14.25" customHeight="1">
      <c r="A70" s="73" t="s">
        <v>579</v>
      </c>
      <c r="B70" s="74" t="s">
        <v>580</v>
      </c>
      <c r="C70" s="72"/>
      <c r="D70" s="72"/>
      <c r="E70" s="72">
        <v>4</v>
      </c>
      <c r="F70" s="72">
        <v>3</v>
      </c>
      <c r="G70" s="72"/>
      <c r="H70" s="108"/>
      <c r="I70" s="108">
        <f>I58-I63</f>
        <v>2544983</v>
      </c>
    </row>
    <row r="71" spans="1:9" ht="14.25" customHeight="1">
      <c r="A71" s="73" t="s">
        <v>581</v>
      </c>
      <c r="B71" s="74" t="s">
        <v>582</v>
      </c>
      <c r="C71" s="72"/>
      <c r="D71" s="72"/>
      <c r="E71" s="72">
        <v>4</v>
      </c>
      <c r="F71" s="72">
        <v>3</v>
      </c>
      <c r="G71" s="72">
        <v>2</v>
      </c>
      <c r="H71" s="108">
        <f>H63-H58</f>
        <v>3102939</v>
      </c>
      <c r="I71" s="108"/>
    </row>
    <row r="72" spans="1:9" ht="13.5" customHeight="1">
      <c r="A72" s="73" t="s">
        <v>583</v>
      </c>
      <c r="B72" s="75" t="s">
        <v>584</v>
      </c>
      <c r="C72" s="72"/>
      <c r="D72" s="72"/>
      <c r="E72" s="72">
        <v>4</v>
      </c>
      <c r="F72" s="72">
        <v>3</v>
      </c>
      <c r="G72" s="72">
        <v>3</v>
      </c>
      <c r="H72" s="99">
        <f>H41+H55+H70</f>
        <v>3917836.46</v>
      </c>
      <c r="I72" s="99">
        <f>I70</f>
        <v>2544983</v>
      </c>
    </row>
    <row r="73" spans="1:9" ht="14.25" customHeight="1">
      <c r="A73" s="73" t="s">
        <v>585</v>
      </c>
      <c r="B73" s="75" t="s">
        <v>586</v>
      </c>
      <c r="C73" s="72"/>
      <c r="D73" s="72"/>
      <c r="E73" s="72">
        <v>4</v>
      </c>
      <c r="F73" s="72">
        <v>3</v>
      </c>
      <c r="G73" s="72"/>
      <c r="H73" s="99">
        <f>H56+H71</f>
        <v>3102939</v>
      </c>
      <c r="I73" s="99">
        <f>I56+I71+I41</f>
        <v>4938240.060000002</v>
      </c>
    </row>
    <row r="74" spans="1:9" ht="12.75" customHeight="1">
      <c r="A74" s="73" t="s">
        <v>587</v>
      </c>
      <c r="B74" s="75" t="s">
        <v>588</v>
      </c>
      <c r="C74" s="72"/>
      <c r="D74" s="72"/>
      <c r="E74" s="72">
        <v>4</v>
      </c>
      <c r="F74" s="72">
        <v>3</v>
      </c>
      <c r="G74" s="72">
        <v>5</v>
      </c>
      <c r="H74" s="99">
        <f>H72-H73</f>
        <v>814897.46</v>
      </c>
      <c r="I74" s="99"/>
    </row>
    <row r="75" spans="1:9" ht="13.5" customHeight="1">
      <c r="A75" s="73" t="s">
        <v>589</v>
      </c>
      <c r="B75" s="75" t="s">
        <v>590</v>
      </c>
      <c r="C75" s="72"/>
      <c r="D75" s="72"/>
      <c r="E75" s="72">
        <v>4</v>
      </c>
      <c r="F75" s="72">
        <v>3</v>
      </c>
      <c r="G75" s="72">
        <v>6</v>
      </c>
      <c r="H75" s="99"/>
      <c r="I75" s="99">
        <f>I73-I72</f>
        <v>2393257.0600000024</v>
      </c>
    </row>
    <row r="76" spans="1:9" ht="13.5" customHeight="1">
      <c r="A76" s="73" t="s">
        <v>591</v>
      </c>
      <c r="B76" s="75" t="s">
        <v>592</v>
      </c>
      <c r="C76" s="72"/>
      <c r="D76" s="72"/>
      <c r="E76" s="72">
        <v>4</v>
      </c>
      <c r="F76" s="72">
        <v>3</v>
      </c>
      <c r="G76" s="72">
        <v>7</v>
      </c>
      <c r="H76" s="99">
        <v>4241178</v>
      </c>
      <c r="I76" s="99">
        <v>6187866</v>
      </c>
    </row>
    <row r="77" spans="1:9" ht="14.25" customHeight="1">
      <c r="A77" s="73" t="s">
        <v>593</v>
      </c>
      <c r="B77" s="75" t="s">
        <v>594</v>
      </c>
      <c r="C77" s="72"/>
      <c r="D77" s="72" t="s">
        <v>516</v>
      </c>
      <c r="E77" s="72">
        <v>4</v>
      </c>
      <c r="F77" s="72">
        <v>3</v>
      </c>
      <c r="G77" s="72">
        <v>8</v>
      </c>
      <c r="H77" s="99"/>
      <c r="I77" s="99"/>
    </row>
    <row r="78" spans="1:9" ht="15" customHeight="1">
      <c r="A78" s="73" t="s">
        <v>595</v>
      </c>
      <c r="B78" s="75" t="s">
        <v>596</v>
      </c>
      <c r="C78" s="72"/>
      <c r="D78" s="72" t="s">
        <v>500</v>
      </c>
      <c r="E78" s="72">
        <v>4</v>
      </c>
      <c r="F78" s="72">
        <v>3</v>
      </c>
      <c r="G78" s="72"/>
      <c r="H78" s="99"/>
      <c r="I78" s="99"/>
    </row>
    <row r="79" spans="1:9" ht="26.25" customHeight="1">
      <c r="A79" s="73" t="s">
        <v>597</v>
      </c>
      <c r="B79" s="75" t="s">
        <v>598</v>
      </c>
      <c r="C79" s="72"/>
      <c r="D79" s="72"/>
      <c r="E79" s="72">
        <v>4</v>
      </c>
      <c r="F79" s="72">
        <v>4</v>
      </c>
      <c r="G79" s="72"/>
      <c r="H79" s="99">
        <f>H76+H74-H75+H77-H78</f>
        <v>5056075.46</v>
      </c>
      <c r="I79" s="99">
        <f>I76+I74-I75+I77-I78</f>
        <v>3794608.9399999976</v>
      </c>
    </row>
    <row r="81" spans="1:9" ht="12.75">
      <c r="A81" s="121" t="s">
        <v>471</v>
      </c>
      <c r="B81" s="121"/>
      <c r="C81" s="121" t="s">
        <v>225</v>
      </c>
      <c r="D81" s="121"/>
      <c r="E81" s="121"/>
      <c r="F81" s="121"/>
      <c r="I81" s="95" t="s">
        <v>226</v>
      </c>
    </row>
    <row r="82" spans="1:9" ht="12.75">
      <c r="A82" s="121" t="s">
        <v>612</v>
      </c>
      <c r="B82" s="121"/>
      <c r="C82" s="121" t="s">
        <v>473</v>
      </c>
      <c r="D82" s="121"/>
      <c r="E82" s="121"/>
      <c r="F82" s="121"/>
      <c r="H82" s="69" t="s">
        <v>599</v>
      </c>
      <c r="I82" s="95" t="s">
        <v>506</v>
      </c>
    </row>
    <row r="83" spans="3:6" ht="12.75">
      <c r="C83" s="121" t="s">
        <v>472</v>
      </c>
      <c r="D83" s="121"/>
      <c r="E83" s="121"/>
      <c r="F83" s="121"/>
    </row>
  </sheetData>
  <sheetProtection/>
  <mergeCells count="23">
    <mergeCell ref="C83:F83"/>
    <mergeCell ref="E21:G21"/>
    <mergeCell ref="E22:G22"/>
    <mergeCell ref="A81:B81"/>
    <mergeCell ref="A82:B82"/>
    <mergeCell ref="C81:F81"/>
    <mergeCell ref="C82:F8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B3:I3"/>
    <mergeCell ref="B4:I4"/>
    <mergeCell ref="B5:I5"/>
    <mergeCell ref="B6:I6"/>
    <mergeCell ref="B7:I7"/>
    <mergeCell ref="A10:I1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scale="64" r:id="rId1"/>
  <rowBreaks count="2" manualBreakCount="2">
    <brk id="34" max="255" man="1"/>
    <brk id="42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34">
      <selection activeCell="I57" sqref="I57"/>
    </sheetView>
  </sheetViews>
  <sheetFormatPr defaultColWidth="9.00390625" defaultRowHeight="12.75"/>
  <cols>
    <col min="1" max="1" width="55.00390625" style="69" customWidth="1"/>
    <col min="2" max="2" width="2.75390625" style="69" customWidth="1"/>
    <col min="3" max="3" width="2.25390625" style="69" customWidth="1"/>
    <col min="4" max="4" width="2.75390625" style="69" customWidth="1"/>
    <col min="5" max="9" width="12.625" style="69" customWidth="1"/>
    <col min="10" max="10" width="12.625" style="110" customWidth="1"/>
    <col min="11" max="11" width="12.625" style="69" customWidth="1"/>
    <col min="12" max="12" width="12.625" style="110" customWidth="1"/>
    <col min="13" max="16384" width="9.125" style="69" customWidth="1"/>
  </cols>
  <sheetData>
    <row r="1" spans="8:12" ht="13.5">
      <c r="H1" s="79"/>
      <c r="K1" s="100"/>
      <c r="L1" s="115" t="s">
        <v>32</v>
      </c>
    </row>
    <row r="2" spans="8:12" ht="13.5">
      <c r="H2" s="79"/>
      <c r="K2" s="186" t="s">
        <v>67</v>
      </c>
      <c r="L2" s="187"/>
    </row>
    <row r="3" spans="1:12" ht="12.75">
      <c r="A3" s="82" t="s">
        <v>227</v>
      </c>
      <c r="B3" s="183" t="s">
        <v>425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2.75">
      <c r="A4" s="82" t="s">
        <v>74</v>
      </c>
      <c r="B4" s="183" t="s">
        <v>426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2.75">
      <c r="A5" s="82" t="s">
        <v>75</v>
      </c>
      <c r="B5" s="183" t="s">
        <v>507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2.75">
      <c r="A6" s="82" t="s">
        <v>77</v>
      </c>
      <c r="B6" s="188" t="s">
        <v>468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9:12" ht="13.5">
      <c r="I7" s="70"/>
      <c r="J7" s="111"/>
      <c r="K7" s="70"/>
      <c r="L7" s="111"/>
    </row>
    <row r="8" spans="9:12" ht="13.5">
      <c r="I8" s="70"/>
      <c r="J8" s="111"/>
      <c r="K8" s="70"/>
      <c r="L8" s="111"/>
    </row>
    <row r="9" spans="9:12" ht="13.5">
      <c r="I9" s="70"/>
      <c r="J9" s="111"/>
      <c r="K9" s="70"/>
      <c r="L9" s="111"/>
    </row>
    <row r="10" spans="9:12" ht="13.5">
      <c r="I10" s="70"/>
      <c r="J10" s="111"/>
      <c r="K10" s="70"/>
      <c r="L10" s="111"/>
    </row>
    <row r="12" spans="1:12" ht="13.5" thickBot="1">
      <c r="A12" s="189" t="s">
        <v>0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ht="13.5" thickTop="1">
      <c r="A13" s="190" t="s">
        <v>616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</row>
    <row r="16" ht="13.5">
      <c r="L16" s="110" t="s">
        <v>394</v>
      </c>
    </row>
    <row r="17" ht="0.75" customHeight="1"/>
    <row r="18" ht="13.5" hidden="1"/>
    <row r="19" spans="1:12" ht="26.25" customHeight="1">
      <c r="A19" s="183" t="s">
        <v>1</v>
      </c>
      <c r="B19" s="191" t="s">
        <v>396</v>
      </c>
      <c r="C19" s="191"/>
      <c r="D19" s="191"/>
      <c r="E19" s="185" t="s">
        <v>2</v>
      </c>
      <c r="F19" s="185"/>
      <c r="G19" s="185"/>
      <c r="H19" s="185"/>
      <c r="I19" s="185"/>
      <c r="J19" s="185"/>
      <c r="K19" s="191" t="s">
        <v>3</v>
      </c>
      <c r="L19" s="192" t="s">
        <v>601</v>
      </c>
    </row>
    <row r="20" spans="1:12" ht="15" customHeight="1">
      <c r="A20" s="183"/>
      <c r="B20" s="191"/>
      <c r="C20" s="191"/>
      <c r="D20" s="191"/>
      <c r="E20" s="185"/>
      <c r="F20" s="185"/>
      <c r="G20" s="185"/>
      <c r="H20" s="185"/>
      <c r="I20" s="185"/>
      <c r="J20" s="185"/>
      <c r="K20" s="191"/>
      <c r="L20" s="192"/>
    </row>
    <row r="21" spans="1:12" ht="16.5" customHeight="1" hidden="1">
      <c r="A21" s="183"/>
      <c r="B21" s="191"/>
      <c r="C21" s="191"/>
      <c r="D21" s="191"/>
      <c r="E21" s="193"/>
      <c r="F21" s="193"/>
      <c r="G21" s="193"/>
      <c r="H21" s="193"/>
      <c r="I21" s="193"/>
      <c r="J21" s="193"/>
      <c r="K21" s="191"/>
      <c r="L21" s="192"/>
    </row>
    <row r="22" spans="1:12" ht="203.25" customHeight="1">
      <c r="A22" s="183"/>
      <c r="B22" s="191"/>
      <c r="C22" s="191"/>
      <c r="D22" s="191"/>
      <c r="E22" s="191" t="s">
        <v>4</v>
      </c>
      <c r="F22" s="101" t="s">
        <v>602</v>
      </c>
      <c r="G22" s="191" t="s">
        <v>617</v>
      </c>
      <c r="H22" s="194" t="s">
        <v>618</v>
      </c>
      <c r="I22" s="191" t="s">
        <v>5</v>
      </c>
      <c r="J22" s="112" t="s">
        <v>619</v>
      </c>
      <c r="K22" s="191"/>
      <c r="L22" s="192"/>
    </row>
    <row r="23" spans="1:12" ht="81" customHeight="1" hidden="1">
      <c r="A23" s="75"/>
      <c r="B23" s="191"/>
      <c r="C23" s="191"/>
      <c r="D23" s="191"/>
      <c r="E23" s="191"/>
      <c r="F23" s="102" t="s">
        <v>603</v>
      </c>
      <c r="G23" s="191"/>
      <c r="H23" s="194"/>
      <c r="I23" s="191"/>
      <c r="J23" s="113"/>
      <c r="K23" s="191"/>
      <c r="L23" s="116"/>
    </row>
    <row r="24" spans="1:12" ht="41.25" customHeight="1" hidden="1">
      <c r="A24" s="75"/>
      <c r="B24" s="191"/>
      <c r="C24" s="191"/>
      <c r="D24" s="191"/>
      <c r="E24" s="191"/>
      <c r="F24" s="103"/>
      <c r="G24" s="191"/>
      <c r="H24" s="194"/>
      <c r="I24" s="191"/>
      <c r="J24" s="113"/>
      <c r="K24" s="191"/>
      <c r="L24" s="116"/>
    </row>
    <row r="25" spans="1:12" ht="13.5">
      <c r="A25" s="72">
        <v>1</v>
      </c>
      <c r="B25" s="185">
        <v>2</v>
      </c>
      <c r="C25" s="185"/>
      <c r="D25" s="185"/>
      <c r="E25" s="72">
        <v>3</v>
      </c>
      <c r="F25" s="72">
        <v>4</v>
      </c>
      <c r="G25" s="72">
        <v>5</v>
      </c>
      <c r="H25" s="72">
        <v>6</v>
      </c>
      <c r="I25" s="72">
        <v>7</v>
      </c>
      <c r="J25" s="114">
        <v>8</v>
      </c>
      <c r="K25" s="72">
        <v>9</v>
      </c>
      <c r="L25" s="114">
        <v>10</v>
      </c>
    </row>
    <row r="26" spans="1:12" ht="16.5" customHeight="1">
      <c r="A26" s="74" t="s">
        <v>620</v>
      </c>
      <c r="B26" s="72">
        <v>9</v>
      </c>
      <c r="C26" s="72">
        <v>0</v>
      </c>
      <c r="D26" s="72">
        <v>1</v>
      </c>
      <c r="E26" s="104">
        <v>71600775</v>
      </c>
      <c r="F26" s="104"/>
      <c r="G26" s="104"/>
      <c r="H26" s="104">
        <v>42334385</v>
      </c>
      <c r="I26" s="104">
        <v>10077632.6</v>
      </c>
      <c r="J26" s="109">
        <f>SUM(E26:I26)</f>
        <v>124012792.6</v>
      </c>
      <c r="K26" s="109"/>
      <c r="L26" s="109">
        <f>SUM(J26:K26)</f>
        <v>124012792.6</v>
      </c>
    </row>
    <row r="27" spans="1:12" ht="18.75" customHeight="1">
      <c r="A27" s="75" t="s">
        <v>6</v>
      </c>
      <c r="B27" s="72">
        <v>9</v>
      </c>
      <c r="C27" s="72">
        <v>0</v>
      </c>
      <c r="D27" s="72">
        <v>2</v>
      </c>
      <c r="E27" s="104"/>
      <c r="F27" s="104"/>
      <c r="G27" s="104"/>
      <c r="H27" s="104"/>
      <c r="I27" s="104"/>
      <c r="J27" s="109"/>
      <c r="K27" s="104"/>
      <c r="L27" s="109"/>
    </row>
    <row r="28" spans="1:12" ht="19.5" customHeight="1">
      <c r="A28" s="75" t="s">
        <v>7</v>
      </c>
      <c r="B28" s="72">
        <v>9</v>
      </c>
      <c r="C28" s="72">
        <v>0</v>
      </c>
      <c r="D28" s="72">
        <v>3</v>
      </c>
      <c r="E28" s="104"/>
      <c r="F28" s="104"/>
      <c r="G28" s="104"/>
      <c r="H28" s="104"/>
      <c r="I28" s="104">
        <v>-642915.23</v>
      </c>
      <c r="J28" s="109">
        <f>SUM(E28:I28)</f>
        <v>-642915.23</v>
      </c>
      <c r="K28" s="104"/>
      <c r="L28" s="109">
        <f>SUM(J28:K28)</f>
        <v>-642915.23</v>
      </c>
    </row>
    <row r="29" spans="1:12" s="110" customFormat="1" ht="18.75" customHeight="1">
      <c r="A29" s="195" t="s">
        <v>621</v>
      </c>
      <c r="B29" s="197">
        <v>9</v>
      </c>
      <c r="C29" s="197">
        <v>0</v>
      </c>
      <c r="D29" s="197">
        <v>4</v>
      </c>
      <c r="E29" s="198">
        <f>SUM(E26:E28)</f>
        <v>71600775</v>
      </c>
      <c r="F29" s="198">
        <f aca="true" t="shared" si="0" ref="F29:L29">SUM(F26:F28)</f>
        <v>0</v>
      </c>
      <c r="G29" s="198">
        <f t="shared" si="0"/>
        <v>0</v>
      </c>
      <c r="H29" s="198">
        <f t="shared" si="0"/>
        <v>42334385</v>
      </c>
      <c r="I29" s="198">
        <f t="shared" si="0"/>
        <v>9434717.37</v>
      </c>
      <c r="J29" s="198">
        <f>SUM(J26:J28)</f>
        <v>123369877.36999999</v>
      </c>
      <c r="K29" s="198">
        <f t="shared" si="0"/>
        <v>0</v>
      </c>
      <c r="L29" s="198">
        <f t="shared" si="0"/>
        <v>123369877.36999999</v>
      </c>
    </row>
    <row r="30" spans="1:12" s="110" customFormat="1" ht="15" customHeight="1">
      <c r="A30" s="196"/>
      <c r="B30" s="197"/>
      <c r="C30" s="197"/>
      <c r="D30" s="197"/>
      <c r="E30" s="198"/>
      <c r="F30" s="198"/>
      <c r="G30" s="198"/>
      <c r="H30" s="198"/>
      <c r="I30" s="198"/>
      <c r="J30" s="198"/>
      <c r="K30" s="198"/>
      <c r="L30" s="198"/>
    </row>
    <row r="31" spans="1:12" ht="13.5">
      <c r="A31" s="75" t="s">
        <v>8</v>
      </c>
      <c r="B31" s="72">
        <v>9</v>
      </c>
      <c r="C31" s="72">
        <v>0</v>
      </c>
      <c r="D31" s="72">
        <v>5</v>
      </c>
      <c r="E31" s="104"/>
      <c r="F31" s="104"/>
      <c r="G31" s="104"/>
      <c r="H31" s="104"/>
      <c r="I31" s="104"/>
      <c r="J31" s="109"/>
      <c r="K31" s="104"/>
      <c r="L31" s="109"/>
    </row>
    <row r="32" spans="1:12" ht="33" customHeight="1">
      <c r="A32" s="75" t="s">
        <v>9</v>
      </c>
      <c r="B32" s="72">
        <v>9</v>
      </c>
      <c r="C32" s="72">
        <v>0</v>
      </c>
      <c r="D32" s="72">
        <v>6</v>
      </c>
      <c r="E32" s="104"/>
      <c r="F32" s="104"/>
      <c r="G32" s="104"/>
      <c r="H32" s="104"/>
      <c r="I32" s="104"/>
      <c r="J32" s="109"/>
      <c r="K32" s="104"/>
      <c r="L32" s="109"/>
    </row>
    <row r="33" spans="1:12" ht="32.25" customHeight="1">
      <c r="A33" s="75" t="s">
        <v>10</v>
      </c>
      <c r="B33" s="72">
        <v>9</v>
      </c>
      <c r="C33" s="72">
        <v>0</v>
      </c>
      <c r="D33" s="72">
        <v>7</v>
      </c>
      <c r="E33" s="104"/>
      <c r="F33" s="104"/>
      <c r="G33" s="104"/>
      <c r="H33" s="104"/>
      <c r="I33" s="104"/>
      <c r="J33" s="109"/>
      <c r="K33" s="104"/>
      <c r="L33" s="109"/>
    </row>
    <row r="34" spans="1:12" ht="16.5" customHeight="1">
      <c r="A34" s="75" t="s">
        <v>11</v>
      </c>
      <c r="B34" s="72">
        <v>9</v>
      </c>
      <c r="C34" s="72">
        <v>0</v>
      </c>
      <c r="D34" s="72">
        <v>8</v>
      </c>
      <c r="E34" s="104"/>
      <c r="F34" s="104"/>
      <c r="G34" s="104"/>
      <c r="H34" s="104"/>
      <c r="I34" s="104">
        <v>6897818</v>
      </c>
      <c r="J34" s="109">
        <f>SUM(E34:I34)</f>
        <v>6897818</v>
      </c>
      <c r="K34" s="104"/>
      <c r="L34" s="109">
        <f>SUM(J34:K34)</f>
        <v>6897818</v>
      </c>
    </row>
    <row r="35" spans="1:12" ht="18.75" customHeight="1">
      <c r="A35" s="75" t="s">
        <v>12</v>
      </c>
      <c r="B35" s="72">
        <v>9</v>
      </c>
      <c r="C35" s="72">
        <v>0</v>
      </c>
      <c r="D35" s="72">
        <v>9</v>
      </c>
      <c r="E35" s="104">
        <v>6557290</v>
      </c>
      <c r="F35" s="104"/>
      <c r="G35" s="104"/>
      <c r="H35" s="104">
        <v>2693397</v>
      </c>
      <c r="I35" s="104"/>
      <c r="J35" s="109">
        <f>SUM(E35:I35)</f>
        <v>9250687</v>
      </c>
      <c r="K35" s="104"/>
      <c r="L35" s="109">
        <f>SUM(J35:K35)</f>
        <v>9250687</v>
      </c>
    </row>
    <row r="36" spans="1:12" ht="29.25" customHeight="1">
      <c r="A36" s="75" t="s">
        <v>13</v>
      </c>
      <c r="B36" s="72">
        <v>9</v>
      </c>
      <c r="C36" s="72">
        <v>1</v>
      </c>
      <c r="D36" s="72">
        <v>0</v>
      </c>
      <c r="E36" s="104"/>
      <c r="F36" s="104"/>
      <c r="G36" s="104"/>
      <c r="H36" s="104">
        <v>4181658</v>
      </c>
      <c r="I36" s="104">
        <v>-6371274</v>
      </c>
      <c r="J36" s="109">
        <f>SUM(E36:I36)</f>
        <v>-2189616</v>
      </c>
      <c r="K36" s="104"/>
      <c r="L36" s="109">
        <f>SUM(J36:K36)</f>
        <v>-2189616</v>
      </c>
    </row>
    <row r="37" spans="1:12" ht="33.75" customHeight="1">
      <c r="A37" s="75" t="s">
        <v>14</v>
      </c>
      <c r="B37" s="72">
        <v>9</v>
      </c>
      <c r="C37" s="72">
        <v>1</v>
      </c>
      <c r="D37" s="72">
        <v>1</v>
      </c>
      <c r="E37" s="104">
        <v>-133877</v>
      </c>
      <c r="F37" s="104"/>
      <c r="G37" s="104"/>
      <c r="H37" s="104"/>
      <c r="I37" s="104">
        <v>133877</v>
      </c>
      <c r="J37" s="109">
        <f>SUM(E37:I37)</f>
        <v>0</v>
      </c>
      <c r="K37" s="104"/>
      <c r="L37" s="109">
        <f>SUM(J37:K37)</f>
        <v>0</v>
      </c>
    </row>
    <row r="38" spans="1:12" s="110" customFormat="1" ht="32.25" customHeight="1">
      <c r="A38" s="118" t="s">
        <v>622</v>
      </c>
      <c r="B38" s="114">
        <v>9</v>
      </c>
      <c r="C38" s="114">
        <v>1</v>
      </c>
      <c r="D38" s="114">
        <v>2</v>
      </c>
      <c r="E38" s="109">
        <f>SUM(E29:E37)</f>
        <v>78024188</v>
      </c>
      <c r="F38" s="109">
        <f aca="true" t="shared" si="1" ref="F38:L38">SUM(F29:F37)</f>
        <v>0</v>
      </c>
      <c r="G38" s="109"/>
      <c r="H38" s="109">
        <f t="shared" si="1"/>
        <v>49209440</v>
      </c>
      <c r="I38" s="109">
        <f t="shared" si="1"/>
        <v>10095138.37</v>
      </c>
      <c r="J38" s="109">
        <f t="shared" si="1"/>
        <v>137328766.37</v>
      </c>
      <c r="K38" s="109">
        <f t="shared" si="1"/>
        <v>0</v>
      </c>
      <c r="L38" s="109">
        <f t="shared" si="1"/>
        <v>137328766.37</v>
      </c>
    </row>
    <row r="39" spans="1:12" ht="18" customHeight="1">
      <c r="A39" s="75" t="s">
        <v>15</v>
      </c>
      <c r="B39" s="72">
        <v>9</v>
      </c>
      <c r="C39" s="72">
        <v>1</v>
      </c>
      <c r="D39" s="72">
        <v>3</v>
      </c>
      <c r="E39" s="104"/>
      <c r="F39" s="104"/>
      <c r="G39" s="104"/>
      <c r="H39" s="104"/>
      <c r="I39" s="104"/>
      <c r="J39" s="109"/>
      <c r="K39" s="104"/>
      <c r="L39" s="109"/>
    </row>
    <row r="40" spans="1:12" ht="18.75" customHeight="1">
      <c r="A40" s="75" t="s">
        <v>16</v>
      </c>
      <c r="B40" s="72">
        <v>9</v>
      </c>
      <c r="C40" s="72">
        <v>1</v>
      </c>
      <c r="D40" s="72">
        <v>4</v>
      </c>
      <c r="E40" s="104"/>
      <c r="F40" s="104"/>
      <c r="G40" s="104"/>
      <c r="H40" s="104"/>
      <c r="I40" s="104"/>
      <c r="J40" s="109"/>
      <c r="K40" s="104"/>
      <c r="L40" s="109">
        <f>SUM(J40:K40)</f>
        <v>0</v>
      </c>
    </row>
    <row r="41" spans="1:12" s="110" customFormat="1" ht="13.5">
      <c r="A41" s="118" t="s">
        <v>623</v>
      </c>
      <c r="B41" s="197">
        <v>9</v>
      </c>
      <c r="C41" s="197">
        <v>1</v>
      </c>
      <c r="D41" s="197">
        <v>5</v>
      </c>
      <c r="E41" s="198">
        <f>SUM(E38:E40)</f>
        <v>78024188</v>
      </c>
      <c r="F41" s="198">
        <f aca="true" t="shared" si="2" ref="F41:L41">SUM(F38:F40)</f>
        <v>0</v>
      </c>
      <c r="G41" s="198"/>
      <c r="H41" s="198">
        <f t="shared" si="2"/>
        <v>49209440</v>
      </c>
      <c r="I41" s="198">
        <f t="shared" si="2"/>
        <v>10095138.37</v>
      </c>
      <c r="J41" s="198">
        <f>SUM(J38:J40)</f>
        <v>137328766.37</v>
      </c>
      <c r="K41" s="198">
        <f t="shared" si="2"/>
        <v>0</v>
      </c>
      <c r="L41" s="198">
        <f t="shared" si="2"/>
        <v>137328766.37</v>
      </c>
    </row>
    <row r="42" spans="1:12" s="110" customFormat="1" ht="13.5">
      <c r="A42" s="118" t="s">
        <v>624</v>
      </c>
      <c r="B42" s="197"/>
      <c r="C42" s="197"/>
      <c r="D42" s="197"/>
      <c r="E42" s="198"/>
      <c r="F42" s="198"/>
      <c r="G42" s="198"/>
      <c r="H42" s="198"/>
      <c r="I42" s="198"/>
      <c r="J42" s="198"/>
      <c r="K42" s="198"/>
      <c r="L42" s="198"/>
    </row>
    <row r="43" spans="1:12" ht="18" customHeight="1">
      <c r="A43" s="75" t="s">
        <v>17</v>
      </c>
      <c r="B43" s="72">
        <v>9</v>
      </c>
      <c r="C43" s="72">
        <v>1</v>
      </c>
      <c r="D43" s="72">
        <v>6</v>
      </c>
      <c r="E43" s="104"/>
      <c r="F43" s="104"/>
      <c r="G43" s="104"/>
      <c r="H43" s="104"/>
      <c r="I43" s="104"/>
      <c r="J43" s="109"/>
      <c r="K43" s="104"/>
      <c r="L43" s="109"/>
    </row>
    <row r="44" spans="1:12" ht="30.75" customHeight="1">
      <c r="A44" s="75" t="s">
        <v>18</v>
      </c>
      <c r="B44" s="72">
        <v>9</v>
      </c>
      <c r="C44" s="72">
        <v>1</v>
      </c>
      <c r="D44" s="72">
        <v>7</v>
      </c>
      <c r="E44" s="104"/>
      <c r="F44" s="104"/>
      <c r="G44" s="104"/>
      <c r="H44" s="104"/>
      <c r="I44" s="104"/>
      <c r="J44" s="109"/>
      <c r="K44" s="104"/>
      <c r="L44" s="109"/>
    </row>
    <row r="45" spans="1:12" ht="31.5" customHeight="1">
      <c r="A45" s="75" t="s">
        <v>19</v>
      </c>
      <c r="B45" s="72">
        <v>9</v>
      </c>
      <c r="C45" s="72">
        <v>1</v>
      </c>
      <c r="D45" s="72">
        <v>8</v>
      </c>
      <c r="E45" s="104"/>
      <c r="F45" s="104"/>
      <c r="G45" s="104"/>
      <c r="H45" s="104"/>
      <c r="I45" s="104"/>
      <c r="J45" s="109"/>
      <c r="K45" s="104"/>
      <c r="L45" s="109"/>
    </row>
    <row r="46" spans="1:12" ht="18" customHeight="1">
      <c r="A46" s="75" t="s">
        <v>20</v>
      </c>
      <c r="B46" s="72">
        <v>9</v>
      </c>
      <c r="C46" s="72">
        <v>1</v>
      </c>
      <c r="D46" s="72">
        <v>9</v>
      </c>
      <c r="E46" s="104"/>
      <c r="F46" s="104"/>
      <c r="G46" s="104"/>
      <c r="H46" s="104"/>
      <c r="I46" s="104">
        <v>-1480079.16</v>
      </c>
      <c r="J46" s="109">
        <f>SUM(E46:I46)</f>
        <v>-1480079.16</v>
      </c>
      <c r="K46" s="104"/>
      <c r="L46" s="109">
        <f>SUM(J46:K46)</f>
        <v>-1480079.16</v>
      </c>
    </row>
    <row r="47" spans="1:12" ht="19.5" customHeight="1">
      <c r="A47" s="75" t="s">
        <v>21</v>
      </c>
      <c r="B47" s="72">
        <v>9</v>
      </c>
      <c r="C47" s="72">
        <v>2</v>
      </c>
      <c r="D47" s="72">
        <v>0</v>
      </c>
      <c r="E47" s="104"/>
      <c r="F47" s="104"/>
      <c r="G47" s="104"/>
      <c r="H47" s="104"/>
      <c r="I47" s="104"/>
      <c r="J47" s="109"/>
      <c r="K47" s="104"/>
      <c r="L47" s="109">
        <f>SUM(J47:K47)</f>
        <v>0</v>
      </c>
    </row>
    <row r="48" spans="1:12" ht="33.75" customHeight="1">
      <c r="A48" s="75" t="s">
        <v>22</v>
      </c>
      <c r="B48" s="72">
        <v>9</v>
      </c>
      <c r="C48" s="72">
        <v>2</v>
      </c>
      <c r="D48" s="72">
        <v>1</v>
      </c>
      <c r="E48" s="104"/>
      <c r="F48" s="104"/>
      <c r="G48" s="104"/>
      <c r="H48" s="104"/>
      <c r="I48" s="104"/>
      <c r="J48" s="109">
        <f>SUM(E48:I48)</f>
        <v>0</v>
      </c>
      <c r="K48" s="104"/>
      <c r="L48" s="109">
        <f>SUM(J48:K48)</f>
        <v>0</v>
      </c>
    </row>
    <row r="49" spans="1:12" ht="33.75" customHeight="1">
      <c r="A49" s="75" t="s">
        <v>23</v>
      </c>
      <c r="B49" s="72">
        <v>9</v>
      </c>
      <c r="C49" s="72">
        <v>2</v>
      </c>
      <c r="D49" s="72">
        <v>2</v>
      </c>
      <c r="E49" s="104"/>
      <c r="F49" s="104"/>
      <c r="G49" s="104"/>
      <c r="H49" s="104"/>
      <c r="I49" s="104"/>
      <c r="J49" s="109">
        <f>SUM(E49:I49)</f>
        <v>0</v>
      </c>
      <c r="K49" s="104"/>
      <c r="L49" s="109">
        <f>SUM(J49:K49)</f>
        <v>0</v>
      </c>
    </row>
    <row r="50" spans="1:12" s="110" customFormat="1" ht="18.75" customHeight="1">
      <c r="A50" s="118" t="s">
        <v>625</v>
      </c>
      <c r="B50" s="197">
        <v>9</v>
      </c>
      <c r="C50" s="197">
        <v>2</v>
      </c>
      <c r="D50" s="197">
        <v>3</v>
      </c>
      <c r="E50" s="199">
        <f>SUM(E41:E49)</f>
        <v>78024188</v>
      </c>
      <c r="F50" s="199">
        <f aca="true" t="shared" si="3" ref="F50:L50">SUM(F41:F49)</f>
        <v>0</v>
      </c>
      <c r="G50" s="199"/>
      <c r="H50" s="199">
        <f>SUM(H41:H49)</f>
        <v>49209440</v>
      </c>
      <c r="I50" s="199">
        <f t="shared" si="3"/>
        <v>8615059.209999999</v>
      </c>
      <c r="J50" s="199">
        <f>SUM(J41:J49)</f>
        <v>135848687.21</v>
      </c>
      <c r="K50" s="199">
        <f t="shared" si="3"/>
        <v>0</v>
      </c>
      <c r="L50" s="199">
        <f t="shared" si="3"/>
        <v>135848687.21</v>
      </c>
    </row>
    <row r="51" spans="1:12" s="110" customFormat="1" ht="16.5" customHeight="1">
      <c r="A51" s="118" t="s">
        <v>604</v>
      </c>
      <c r="B51" s="197"/>
      <c r="C51" s="197"/>
      <c r="D51" s="197"/>
      <c r="E51" s="199"/>
      <c r="F51" s="199"/>
      <c r="G51" s="199"/>
      <c r="H51" s="199"/>
      <c r="I51" s="199"/>
      <c r="J51" s="199"/>
      <c r="K51" s="199"/>
      <c r="L51" s="199"/>
    </row>
    <row r="52" ht="13.5">
      <c r="A52" s="76"/>
    </row>
    <row r="54" spans="1:12" ht="13.5">
      <c r="A54" s="121" t="s">
        <v>471</v>
      </c>
      <c r="B54" s="121"/>
      <c r="E54" s="121" t="s">
        <v>225</v>
      </c>
      <c r="F54" s="121"/>
      <c r="G54" s="121"/>
      <c r="H54" s="121"/>
      <c r="L54" s="117" t="s">
        <v>226</v>
      </c>
    </row>
    <row r="55" spans="1:12" ht="13.5">
      <c r="A55" s="121" t="s">
        <v>612</v>
      </c>
      <c r="B55" s="121"/>
      <c r="E55" s="121" t="s">
        <v>473</v>
      </c>
      <c r="F55" s="121"/>
      <c r="G55" s="121"/>
      <c r="H55" s="121"/>
      <c r="L55" s="117" t="s">
        <v>506</v>
      </c>
    </row>
    <row r="56" spans="1:8" ht="13.5">
      <c r="A56" s="70"/>
      <c r="E56" s="121" t="s">
        <v>472</v>
      </c>
      <c r="F56" s="121"/>
      <c r="G56" s="121"/>
      <c r="H56" s="121"/>
    </row>
  </sheetData>
  <sheetProtection/>
  <mergeCells count="57">
    <mergeCell ref="A55:B55"/>
    <mergeCell ref="E54:H54"/>
    <mergeCell ref="E55:H55"/>
    <mergeCell ref="E56:H56"/>
    <mergeCell ref="G50:G51"/>
    <mergeCell ref="H50:H51"/>
    <mergeCell ref="B50:B51"/>
    <mergeCell ref="C50:C51"/>
    <mergeCell ref="D50:D51"/>
    <mergeCell ref="L41:L42"/>
    <mergeCell ref="A54:B54"/>
    <mergeCell ref="E50:E51"/>
    <mergeCell ref="F50:F51"/>
    <mergeCell ref="B41:B42"/>
    <mergeCell ref="C41:C42"/>
    <mergeCell ref="D41:D42"/>
    <mergeCell ref="E41:E42"/>
    <mergeCell ref="F41:F42"/>
    <mergeCell ref="G41:G42"/>
    <mergeCell ref="J29:J30"/>
    <mergeCell ref="K29:K30"/>
    <mergeCell ref="L29:L30"/>
    <mergeCell ref="I50:I51"/>
    <mergeCell ref="J50:J51"/>
    <mergeCell ref="K50:K51"/>
    <mergeCell ref="L50:L51"/>
    <mergeCell ref="I41:I42"/>
    <mergeCell ref="J41:J42"/>
    <mergeCell ref="K41:K42"/>
    <mergeCell ref="I22:I24"/>
    <mergeCell ref="B25:D25"/>
    <mergeCell ref="G29:G30"/>
    <mergeCell ref="H29:H30"/>
    <mergeCell ref="I29:I30"/>
    <mergeCell ref="H41:H42"/>
    <mergeCell ref="A29:A30"/>
    <mergeCell ref="B29:B30"/>
    <mergeCell ref="C29:C30"/>
    <mergeCell ref="D29:D30"/>
    <mergeCell ref="E29:E30"/>
    <mergeCell ref="F29:F30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K2:L2"/>
    <mergeCell ref="B3:L3"/>
    <mergeCell ref="B4:L4"/>
    <mergeCell ref="B5:L5"/>
    <mergeCell ref="B6:L6"/>
    <mergeCell ref="A12:L12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1">
      <selection activeCell="G22" sqref="G22:M22"/>
    </sheetView>
  </sheetViews>
  <sheetFormatPr defaultColWidth="9.00390625" defaultRowHeight="15" customHeight="1"/>
  <cols>
    <col min="1" max="1" width="54.375" style="2" customWidth="1"/>
    <col min="2" max="2" width="50.75390625" style="4" customWidth="1"/>
    <col min="3" max="16384" width="9.125" style="4" customWidth="1"/>
  </cols>
  <sheetData>
    <row r="1" spans="1:11" ht="15" customHeight="1">
      <c r="A1" s="8" t="s">
        <v>467</v>
      </c>
      <c r="B1" s="1" t="s">
        <v>32</v>
      </c>
      <c r="C1" s="3"/>
      <c r="E1" s="3"/>
      <c r="F1" s="3"/>
      <c r="G1" s="5"/>
      <c r="I1" s="6"/>
      <c r="J1" s="6"/>
      <c r="K1" s="6"/>
    </row>
    <row r="2" spans="1:11" ht="40.5">
      <c r="A2" s="50" t="s">
        <v>25</v>
      </c>
      <c r="B2" s="34" t="s">
        <v>24</v>
      </c>
      <c r="C2" s="3"/>
      <c r="E2" s="3"/>
      <c r="F2" s="3"/>
      <c r="G2" s="5"/>
      <c r="I2" s="6"/>
      <c r="J2" s="6"/>
      <c r="K2" s="6"/>
    </row>
    <row r="3" spans="1:11" ht="13.5">
      <c r="A3" s="16"/>
      <c r="B3" s="1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35" t="s">
        <v>68</v>
      </c>
      <c r="B4" s="10" t="s">
        <v>69</v>
      </c>
      <c r="C4" s="7"/>
      <c r="D4" s="7"/>
      <c r="E4" s="7"/>
      <c r="F4" s="7"/>
      <c r="G4" s="7"/>
      <c r="H4" s="7"/>
      <c r="I4" s="7"/>
      <c r="J4" s="7"/>
      <c r="K4" s="7"/>
    </row>
    <row r="5" spans="1:2" ht="29.25" customHeight="1">
      <c r="A5" s="66"/>
      <c r="B5" s="65"/>
    </row>
    <row r="6" spans="1:2" ht="15" customHeight="1">
      <c r="A6" s="13"/>
      <c r="B6" s="12"/>
    </row>
    <row r="7" spans="1:2" ht="15" customHeight="1">
      <c r="A7" s="13"/>
      <c r="B7" s="12"/>
    </row>
    <row r="8" spans="1:2" ht="15" customHeight="1">
      <c r="A8" s="13"/>
      <c r="B8" s="12"/>
    </row>
    <row r="9" spans="1:2" ht="15" customHeight="1">
      <c r="A9" s="13"/>
      <c r="B9" s="12"/>
    </row>
    <row r="10" spans="1:2" ht="15" customHeight="1">
      <c r="A10" s="13"/>
      <c r="B10" s="12"/>
    </row>
    <row r="11" spans="1:2" ht="15" customHeight="1">
      <c r="A11" s="13"/>
      <c r="B11" s="12"/>
    </row>
    <row r="12" spans="1:2" ht="15" customHeight="1">
      <c r="A12" s="13"/>
      <c r="B12" s="12"/>
    </row>
    <row r="13" spans="1:2" ht="15" customHeight="1">
      <c r="A13" s="13"/>
      <c r="B13" s="12"/>
    </row>
    <row r="14" spans="1:2" ht="15" customHeight="1">
      <c r="A14" s="13"/>
      <c r="B14" s="12"/>
    </row>
    <row r="15" spans="1:2" ht="15" customHeight="1">
      <c r="A15" s="13"/>
      <c r="B15" s="12"/>
    </row>
    <row r="16" spans="1:2" ht="15" customHeight="1">
      <c r="A16" s="13"/>
      <c r="B16" s="12"/>
    </row>
    <row r="17" spans="1:2" ht="15" customHeight="1">
      <c r="A17" s="13"/>
      <c r="B17" s="12"/>
    </row>
    <row r="18" spans="1:2" ht="15" customHeight="1">
      <c r="A18" s="13"/>
      <c r="B18" s="12"/>
    </row>
    <row r="19" spans="1:2" ht="15" customHeight="1">
      <c r="A19" s="13"/>
      <c r="B19" s="12"/>
    </row>
    <row r="20" spans="1:2" ht="15" customHeight="1">
      <c r="A20" s="13"/>
      <c r="B20" s="12"/>
    </row>
    <row r="21" spans="1:2" ht="15" customHeight="1">
      <c r="A21" s="13"/>
      <c r="B21" s="12"/>
    </row>
    <row r="22" spans="1:2" ht="15" customHeight="1">
      <c r="A22" s="13"/>
      <c r="B22" s="12"/>
    </row>
    <row r="23" spans="1:2" ht="15" customHeight="1">
      <c r="A23" s="13"/>
      <c r="B23" s="12"/>
    </row>
    <row r="24" spans="1:2" ht="15" customHeight="1">
      <c r="A24" s="13"/>
      <c r="B24" s="12"/>
    </row>
    <row r="25" spans="1:2" ht="15" customHeight="1">
      <c r="A25" s="13"/>
      <c r="B25" s="12"/>
    </row>
    <row r="26" spans="1:2" ht="15" customHeight="1">
      <c r="A26" s="13"/>
      <c r="B26" s="12"/>
    </row>
    <row r="27" spans="1:2" ht="15" customHeight="1">
      <c r="A27" s="13"/>
      <c r="B27" s="12"/>
    </row>
    <row r="28" spans="1:2" ht="15" customHeight="1">
      <c r="A28" s="13"/>
      <c r="B28" s="12"/>
    </row>
    <row r="29" spans="1:2" ht="15" customHeight="1">
      <c r="A29" s="13"/>
      <c r="B29" s="12"/>
    </row>
    <row r="30" spans="1:2" ht="15" customHeight="1">
      <c r="A30" s="13"/>
      <c r="B30" s="12"/>
    </row>
    <row r="31" spans="1:2" ht="15" customHeight="1">
      <c r="A31" s="13"/>
      <c r="B31" s="12"/>
    </row>
    <row r="32" spans="1:2" ht="15" customHeight="1">
      <c r="A32" s="14"/>
      <c r="B32" s="12"/>
    </row>
    <row r="33" spans="1:2" ht="15" customHeight="1">
      <c r="A33" s="14"/>
      <c r="B33" s="12"/>
    </row>
    <row r="34" spans="1:2" ht="15" customHeight="1">
      <c r="A34" s="14"/>
      <c r="B34" s="12"/>
    </row>
    <row r="35" spans="1:2" ht="15" customHeight="1">
      <c r="A35" s="14"/>
      <c r="B35" s="12"/>
    </row>
    <row r="36" spans="1:2" ht="15" customHeight="1">
      <c r="A36" s="14"/>
      <c r="B36" s="12"/>
    </row>
    <row r="37" spans="1:2" ht="15" customHeight="1">
      <c r="A37" s="14"/>
      <c r="B37" s="12"/>
    </row>
    <row r="38" spans="1:2" ht="15" customHeight="1">
      <c r="A38" s="14"/>
      <c r="B38" s="12"/>
    </row>
    <row r="39" spans="1:2" ht="15" customHeight="1">
      <c r="A39" s="14"/>
      <c r="B39" s="12"/>
    </row>
    <row r="40" spans="1:2" ht="15" customHeight="1">
      <c r="A40" s="14"/>
      <c r="B40" s="12"/>
    </row>
    <row r="41" spans="1:2" ht="15" customHeight="1">
      <c r="A41" s="14"/>
      <c r="B41" s="12"/>
    </row>
    <row r="42" spans="1:2" ht="15" customHeight="1">
      <c r="A42" s="14"/>
      <c r="B42" s="12"/>
    </row>
    <row r="43" spans="1:2" ht="15" customHeight="1">
      <c r="A43" s="14"/>
      <c r="B43" s="12"/>
    </row>
    <row r="44" spans="1:2" ht="15" customHeight="1">
      <c r="A44" s="14"/>
      <c r="B44" s="12"/>
    </row>
    <row r="45" spans="1:2" ht="15" customHeight="1">
      <c r="A45" s="14"/>
      <c r="B45" s="12"/>
    </row>
    <row r="46" spans="1:2" ht="15" customHeight="1">
      <c r="A46" s="14"/>
      <c r="B46" s="12"/>
    </row>
    <row r="47" spans="1:2" ht="15" customHeight="1">
      <c r="A47" s="9"/>
      <c r="B47" s="12"/>
    </row>
    <row r="48" spans="1:2" ht="15" customHeight="1">
      <c r="A48" s="11"/>
      <c r="B48" s="12"/>
    </row>
    <row r="49" spans="1:2" ht="15" customHeight="1">
      <c r="A49" s="9"/>
      <c r="B49" s="12"/>
    </row>
    <row r="50" spans="1:2" ht="15" customHeight="1">
      <c r="A50" s="9"/>
      <c r="B50" s="12"/>
    </row>
    <row r="51" spans="1:2" ht="15" customHeight="1">
      <c r="A51" s="9"/>
      <c r="B51" s="12"/>
    </row>
    <row r="52" spans="1:2" ht="15" customHeight="1">
      <c r="A52" s="9"/>
      <c r="B52" s="12"/>
    </row>
    <row r="53" spans="1:2" ht="15" customHeight="1">
      <c r="A53" s="9"/>
      <c r="B53" s="12"/>
    </row>
    <row r="54" spans="1:2" ht="15" customHeight="1">
      <c r="A54" s="9"/>
      <c r="B54" s="12"/>
    </row>
    <row r="56" spans="1:2" ht="15" customHeight="1">
      <c r="A56" s="106" t="str">
        <f>'Tabela A'!A37</f>
        <v>U Sarajevu, 10.05.2013. godine</v>
      </c>
      <c r="B56" s="5" t="s">
        <v>59</v>
      </c>
    </row>
    <row r="57" spans="1:2" ht="15" customHeight="1">
      <c r="A57" s="8"/>
      <c r="B57" s="105" t="str">
        <f>'Tabela A'!B38</f>
        <v>            Meša Selimović</v>
      </c>
    </row>
    <row r="58" ht="15" customHeight="1">
      <c r="B58" s="5" t="s">
        <v>70</v>
      </c>
    </row>
    <row r="59" ht="15" customHeight="1">
      <c r="B59" s="105" t="str">
        <f>'Tabela A'!B40</f>
        <v>       Nedžad Polić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Jasmin Stanić</dc:creator>
  <cp:keywords/>
  <dc:description/>
  <cp:lastModifiedBy>Meša Selimović</cp:lastModifiedBy>
  <cp:lastPrinted>2013-05-13T07:03:32Z</cp:lastPrinted>
  <dcterms:created xsi:type="dcterms:W3CDTF">1998-02-10T09:25:46Z</dcterms:created>
  <dcterms:modified xsi:type="dcterms:W3CDTF">2013-05-15T12:30:45Z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